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2120" windowHeight="6750" activeTab="0"/>
  </bookViews>
  <sheets>
    <sheet name="ZMČ 20122004 R 2005" sheetId="1" r:id="rId1"/>
  </sheets>
  <definedNames/>
  <calcPr fullCalcOnLoad="1"/>
</workbook>
</file>

<file path=xl/sharedStrings.xml><?xml version="1.0" encoding="utf-8"?>
<sst xmlns="http://schemas.openxmlformats.org/spreadsheetml/2006/main" count="92" uniqueCount="88">
  <si>
    <t>PO Mateřská škola</t>
  </si>
  <si>
    <t>PO Základní škola</t>
  </si>
  <si>
    <t>PO Školní jídelna</t>
  </si>
  <si>
    <t>š k o l s t v í</t>
  </si>
  <si>
    <t>Kulturní středisko</t>
  </si>
  <si>
    <t>knihovna - knižní fond</t>
  </si>
  <si>
    <t>Kronika, Letopis. komise</t>
  </si>
  <si>
    <t>Dobrov. hasičský sbor</t>
  </si>
  <si>
    <t>b e z p e č n o s t</t>
  </si>
  <si>
    <t>Úřad MČ samospráva (vč. SFZ)</t>
  </si>
  <si>
    <t xml:space="preserve">  -  pojištění majetku</t>
  </si>
  <si>
    <t>Nahodilé příjmy</t>
  </si>
  <si>
    <t>Neinvest. dary (pro MŠ IV)</t>
  </si>
  <si>
    <t>Úřad MČ státní správa</t>
  </si>
  <si>
    <t xml:space="preserve"> + volby</t>
  </si>
  <si>
    <t>Zastupitelstvo</t>
  </si>
  <si>
    <t>Rekr. středisko</t>
  </si>
  <si>
    <t>Soc. fond zaměstnanců</t>
  </si>
  <si>
    <t>Splácení půjčky SF ŽP</t>
  </si>
  <si>
    <t>Pečovatelská služba</t>
  </si>
  <si>
    <t>Dům s peč. službou čp. 461</t>
  </si>
  <si>
    <t>Dům s peč. službou čp. 1522</t>
  </si>
  <si>
    <t>Strav. zařízení peč. služby</t>
  </si>
  <si>
    <t>Lék. služba první pomoci</t>
  </si>
  <si>
    <t>Péče o občany</t>
  </si>
  <si>
    <t xml:space="preserve">  prevence drogy</t>
  </si>
  <si>
    <t>Sociální péče - ZÁPLAVY</t>
  </si>
  <si>
    <t>Sociální dávky</t>
  </si>
  <si>
    <t>s o c i á l.   v ě c i</t>
  </si>
  <si>
    <t>POVODNĚ hráz Šár.kolo a cykl. stezka</t>
  </si>
  <si>
    <t>ÚMČ stavebnictví</t>
  </si>
  <si>
    <t>PO Domovní správa</t>
  </si>
  <si>
    <t>PO Technické služby</t>
  </si>
  <si>
    <t>Příspěvek obcím - školáci</t>
  </si>
  <si>
    <t>ÚMČ</t>
  </si>
  <si>
    <t>hřbit. popl.</t>
  </si>
  <si>
    <t>pokl. správa - samospr.</t>
  </si>
  <si>
    <t>pokl. správa - státní spr.</t>
  </si>
  <si>
    <t>Zapojení prostř. hosp. činnosti</t>
  </si>
  <si>
    <t>Výnos daně z nemovitostí</t>
  </si>
  <si>
    <t>předpoklad snížení DzN</t>
  </si>
  <si>
    <t>Dotace státní - školství</t>
  </si>
  <si>
    <t>soc. dávky</t>
  </si>
  <si>
    <t>st. správa</t>
  </si>
  <si>
    <t>Dotace státní - účel. dot. VOLBY</t>
  </si>
  <si>
    <t>Dotace HMP - školství</t>
  </si>
  <si>
    <t>zeleň, komunik</t>
  </si>
  <si>
    <t>provoz</t>
  </si>
  <si>
    <t>Dotace účelové:</t>
  </si>
  <si>
    <t>KS dokonč. rek. objektu</t>
  </si>
  <si>
    <t>ZŠ - rek. elektro a soc.zař</t>
  </si>
  <si>
    <t>DPS čp. 1522 spoluúčast</t>
  </si>
  <si>
    <t>DHS - vybavení, provoz</t>
  </si>
  <si>
    <t xml:space="preserve">Statut HMP dokonč. radnice </t>
  </si>
  <si>
    <t xml:space="preserve">St. soc. podpora - poštovné </t>
  </si>
  <si>
    <t xml:space="preserve">vratka 100% úhrady DPPO za 2001 </t>
  </si>
  <si>
    <t xml:space="preserve">dotace MČ a dary ZÁPLAVY </t>
  </si>
  <si>
    <t xml:space="preserve">  (bez navýš. rozp. HMP 7000 mil) </t>
  </si>
  <si>
    <t>refundace nákl. povodní do 25/09/02</t>
  </si>
  <si>
    <t xml:space="preserve">záloha na FV r. 2002 (DPZČ a DzN) </t>
  </si>
  <si>
    <t>fin vypořádání r. 2002</t>
  </si>
  <si>
    <t>C e l k e m</t>
  </si>
  <si>
    <t xml:space="preserve"> </t>
  </si>
  <si>
    <t>dar od fyzické osoby</t>
  </si>
  <si>
    <t xml:space="preserve">POVODNĚ opravy byt. fondu (MMR) </t>
  </si>
  <si>
    <t>DHS účel. dotace</t>
  </si>
  <si>
    <t xml:space="preserve">  -   záplavy</t>
  </si>
  <si>
    <t xml:space="preserve">  - záplavy UZ 088</t>
  </si>
  <si>
    <t xml:space="preserve"> -  referendum</t>
  </si>
  <si>
    <t xml:space="preserve">  -  záplavy UZ 088</t>
  </si>
  <si>
    <t>ÚMČ komunikace + vodní hosp.</t>
  </si>
  <si>
    <t xml:space="preserve">       POVODNĚ  lávka</t>
  </si>
  <si>
    <t xml:space="preserve">       POVODNĚ  komunikace opravy</t>
  </si>
  <si>
    <t xml:space="preserve">FSEU POVODNĚ komunikace                       </t>
  </si>
  <si>
    <t xml:space="preserve">FSEU POVODNĚ hráz Šár.kolo a cykl. stezka </t>
  </si>
  <si>
    <t xml:space="preserve">    Energetické audity</t>
  </si>
  <si>
    <t>ÚMČ víceúčel. sport. hala</t>
  </si>
  <si>
    <t>Dotace účelová invest. - hala</t>
  </si>
  <si>
    <t>v  ý  d  a  j  e</t>
  </si>
  <si>
    <t>p  ř  í  j  m  y</t>
  </si>
  <si>
    <t xml:space="preserve">Kino                                           </t>
  </si>
  <si>
    <t xml:space="preserve">Knihovna                                       </t>
  </si>
  <si>
    <t xml:space="preserve">k u l t u r a                            </t>
  </si>
  <si>
    <t xml:space="preserve">  -  NZZ                                    </t>
  </si>
  <si>
    <t xml:space="preserve">s p r á v a                                         </t>
  </si>
  <si>
    <t xml:space="preserve">Jesle                                                </t>
  </si>
  <si>
    <t>Rozpočet hospodaření  MČ  Praha 16 (Radotín) na rok 2005</t>
  </si>
  <si>
    <t xml:space="preserve">   Rozpočet hospodaření na rok 2005 byl schválen usnesením ZMČ XII/5/04</t>
  </si>
</sst>
</file>

<file path=xl/styles.xml><?xml version="1.0" encoding="utf-8"?>
<styleSheet xmlns="http://schemas.openxmlformats.org/spreadsheetml/2006/main">
  <numFmts count="8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\(#,##0\)"/>
    <numFmt numFmtId="165" formatCode="#,##0_);[Red]\(#,##0\)"/>
    <numFmt numFmtId="166" formatCode="#,##0.00_);\(#,##0.00\)"/>
    <numFmt numFmtId="167" formatCode="#,##0.00_);[Red]\(#,##0.00\)"/>
    <numFmt numFmtId="168" formatCode="&quot; Kč&quot;#,##0_);\(&quot; Kč&quot;#,##0\)"/>
    <numFmt numFmtId="169" formatCode="&quot; Kč&quot;#,##0_);[Red]\(&quot; Kč&quot;#,##0\)"/>
    <numFmt numFmtId="170" formatCode="&quot; Kč&quot;#,##0.00_);\(&quot; Kč&quot;#,##0.00\)"/>
    <numFmt numFmtId="171" formatCode="&quot; Kč&quot;#,##0.00_);[Red]\(&quot; Kč&quot;#,##0.00\)"/>
    <numFmt numFmtId="172" formatCode="#\ ?/?"/>
    <numFmt numFmtId="173" formatCode="#\ ??/??"/>
    <numFmt numFmtId="174" formatCode="d\.m\.yyyy"/>
    <numFmt numFmtId="175" formatCode="d\-mmm\-yy"/>
    <numFmt numFmtId="176" formatCode="d\-mmm"/>
    <numFmt numFmtId="177" formatCode="mmm\-yy"/>
    <numFmt numFmtId="178" formatCode="hh:mm\ d\o\p\./\od\p\."/>
    <numFmt numFmtId="179" formatCode="hh:mm:ss\ d\o\p\./\od\p\."/>
    <numFmt numFmtId="180" formatCode="hh:mm"/>
    <numFmt numFmtId="181" formatCode="hh:mm:ss"/>
    <numFmt numFmtId="182" formatCode="m/d/yy\ hh:mm"/>
    <numFmt numFmtId="183" formatCode="0.0"/>
    <numFmt numFmtId="184" formatCode="0.000"/>
    <numFmt numFmtId="185" formatCode="0.0000"/>
    <numFmt numFmtId="186" formatCode="0.00000"/>
    <numFmt numFmtId="187" formatCode="0.000000"/>
    <numFmt numFmtId="188" formatCode="0.0000000"/>
    <numFmt numFmtId="189" formatCode="&quot; Kč&quot;#,##0.0_);\(&quot; Kč&quot;#,##0.0\)"/>
    <numFmt numFmtId="190" formatCode="&quot; Kč&quot;#,##0.000_);\(&quot; Kč&quot;#,##0.000\)"/>
    <numFmt numFmtId="191" formatCode="&quot; Kč&quot;#,##0.0000_);\(&quot; Kč&quot;#,##0.0000\)"/>
    <numFmt numFmtId="192" formatCode="&quot; Kč&quot;#,##0.00000_);\(&quot; Kč&quot;#,##0.00000\)"/>
    <numFmt numFmtId="193" formatCode="&quot; Kč&quot;#,##0.000000_);\(&quot; Kč&quot;#,##0.000000\)"/>
    <numFmt numFmtId="194" formatCode="&quot; Kč&quot;#,##0.0000000_);\(&quot; Kč&quot;#,##0.0000000\)"/>
    <numFmt numFmtId="195" formatCode="#,##0.0"/>
    <numFmt numFmtId="196" formatCode="#,##0.000"/>
    <numFmt numFmtId="197" formatCode="#,##0.0000"/>
    <numFmt numFmtId="198" formatCode="#,##0.00000"/>
    <numFmt numFmtId="199" formatCode="#,##0.000000"/>
    <numFmt numFmtId="200" formatCode="#,##0.0000000"/>
    <numFmt numFmtId="201" formatCode="0.0%"/>
    <numFmt numFmtId="202" formatCode="0.000%"/>
    <numFmt numFmtId="203" formatCode="0.0000%"/>
    <numFmt numFmtId="204" formatCode="0.00000%"/>
    <numFmt numFmtId="205" formatCode="0.000000%"/>
    <numFmt numFmtId="206" formatCode="0.0000000%"/>
    <numFmt numFmtId="207" formatCode="0E+00"/>
    <numFmt numFmtId="208" formatCode="0.0E+00"/>
    <numFmt numFmtId="209" formatCode="0.000E+00"/>
    <numFmt numFmtId="210" formatCode="0.0000E+00"/>
    <numFmt numFmtId="211" formatCode="0.00000E+00"/>
    <numFmt numFmtId="212" formatCode="0.000000E+00"/>
    <numFmt numFmtId="213" formatCode="0.0000000E+00"/>
    <numFmt numFmtId="214" formatCode="00"/>
    <numFmt numFmtId="215" formatCode="000"/>
    <numFmt numFmtId="216" formatCode="0000"/>
    <numFmt numFmtId="217" formatCode="00000"/>
    <numFmt numFmtId="218" formatCode="000000"/>
    <numFmt numFmtId="219" formatCode="0000000"/>
    <numFmt numFmtId="220" formatCode="00000000"/>
    <numFmt numFmtId="221" formatCode="&quot; Kč&quot;#,##0.0_);[Red]\(&quot; Kč&quot;#,##0.0\)"/>
    <numFmt numFmtId="222" formatCode="&quot; Kč&quot;#,##0.000_);[Red]\(&quot; Kč&quot;#,##0.000\)"/>
    <numFmt numFmtId="223" formatCode="&quot; Kč&quot;#,##0.0000_);[Red]\(&quot; Kč&quot;#,##0.0000\)"/>
    <numFmt numFmtId="224" formatCode="&quot; Kč&quot;#,##0.00000_);[Red]\(&quot; Kč&quot;#,##0.00000\)"/>
    <numFmt numFmtId="225" formatCode="&quot; Kč&quot;#,##0.000000_);[Red]\(&quot; Kč&quot;#,##0.000000\)"/>
    <numFmt numFmtId="226" formatCode="&quot; Kč&quot;#,##0.0000000_);[Red]\(&quot; Kč&quot;#,##0.0000000\)"/>
    <numFmt numFmtId="227" formatCode="#,##0.0_);[Red]\(#,##0.0\)"/>
    <numFmt numFmtId="228" formatCode="#,##0.000_);[Red]\(#,##0.000\)"/>
    <numFmt numFmtId="229" formatCode="#,##0.0000_);[Red]\(#,##0.0000\)"/>
    <numFmt numFmtId="230" formatCode="#,##0.00000_);[Red]\(#,##0.00000\)"/>
    <numFmt numFmtId="231" formatCode="#,##0.000000_);[Red]\(#,##0.000000\)"/>
    <numFmt numFmtId="232" formatCode="#,##0.0000000_);[Red]\(#,##0.0000000"/>
    <numFmt numFmtId="233" formatCode="#\ ?/2"/>
    <numFmt numFmtId="234" formatCode="#\ ?/3"/>
    <numFmt numFmtId="235" formatCode="#\ ?/4"/>
    <numFmt numFmtId="236" formatCode="#\ ?/8"/>
    <numFmt numFmtId="237" formatCode="#\ ?/10"/>
    <numFmt numFmtId="238" formatCode="#\ ?/16"/>
    <numFmt numFmtId="239" formatCode="#\ ?/32"/>
    <numFmt numFmtId="240" formatCode="#\ ?/100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i/>
      <sz val="8"/>
      <name val="Arial CE"/>
      <family val="2"/>
    </font>
    <font>
      <i/>
      <sz val="8"/>
      <name val="Arial CE"/>
      <family val="2"/>
    </font>
    <font>
      <sz val="7"/>
      <name val="Arial CE"/>
      <family val="2"/>
    </font>
    <font>
      <b/>
      <i/>
      <sz val="12"/>
      <name val="Arial CE"/>
      <family val="2"/>
    </font>
    <font>
      <i/>
      <sz val="9"/>
      <name val="Arial CE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ck"/>
      <bottom style="thick"/>
    </border>
    <border>
      <left style="thin"/>
      <right style="thin"/>
      <top style="thick"/>
      <bottom style="thick"/>
    </border>
    <border>
      <left style="thick"/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double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double"/>
    </border>
    <border>
      <left>
        <color indexed="63"/>
      </left>
      <right style="medium"/>
      <top style="thick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/>
      <protection/>
    </xf>
    <xf numFmtId="0" fontId="9" fillId="0" borderId="2" xfId="0" applyNumberFormat="1" applyFont="1" applyFill="1" applyBorder="1" applyAlignment="1" applyProtection="1">
      <alignment/>
      <protection/>
    </xf>
    <xf numFmtId="0" fontId="7" fillId="1" borderId="3" xfId="0" applyNumberFormat="1" applyFont="1" applyFill="1" applyBorder="1" applyAlignment="1" applyProtection="1">
      <alignment/>
      <protection/>
    </xf>
    <xf numFmtId="0" fontId="7" fillId="1" borderId="4" xfId="0" applyNumberFormat="1" applyFont="1" applyFill="1" applyBorder="1" applyAlignment="1" applyProtection="1">
      <alignment/>
      <protection/>
    </xf>
    <xf numFmtId="0" fontId="6" fillId="0" borderId="5" xfId="0" applyNumberFormat="1" applyFon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 horizontal="right"/>
      <protection/>
    </xf>
    <xf numFmtId="0" fontId="6" fillId="0" borderId="6" xfId="0" applyNumberFormat="1" applyFont="1" applyFill="1" applyBorder="1" applyAlignment="1" applyProtection="1">
      <alignment horizontal="left"/>
      <protection/>
    </xf>
    <xf numFmtId="0" fontId="6" fillId="1" borderId="6" xfId="0" applyNumberFormat="1" applyFont="1" applyFill="1" applyBorder="1" applyAlignment="1" applyProtection="1">
      <alignment/>
      <protection/>
    </xf>
    <xf numFmtId="0" fontId="6" fillId="1" borderId="6" xfId="0" applyNumberFormat="1" applyFont="1" applyFill="1" applyBorder="1" applyAlignment="1" applyProtection="1">
      <alignment horizontal="right"/>
      <protection/>
    </xf>
    <xf numFmtId="0" fontId="7" fillId="1" borderId="5" xfId="0" applyNumberFormat="1" applyFont="1" applyFill="1" applyBorder="1" applyAlignment="1" applyProtection="1">
      <alignment/>
      <protection/>
    </xf>
    <xf numFmtId="0" fontId="5" fillId="1" borderId="5" xfId="0" applyNumberFormat="1" applyFont="1" applyFill="1" applyBorder="1" applyAlignment="1" applyProtection="1">
      <alignment/>
      <protection/>
    </xf>
    <xf numFmtId="195" fontId="5" fillId="0" borderId="0" xfId="0" applyNumberFormat="1" applyFont="1" applyFill="1" applyBorder="1" applyAlignment="1" applyProtection="1">
      <alignment/>
      <protection/>
    </xf>
    <xf numFmtId="195" fontId="6" fillId="0" borderId="6" xfId="0" applyNumberFormat="1" applyFont="1" applyFill="1" applyBorder="1" applyAlignment="1" applyProtection="1">
      <alignment/>
      <protection/>
    </xf>
    <xf numFmtId="195" fontId="6" fillId="0" borderId="7" xfId="0" applyNumberFormat="1" applyFont="1" applyFill="1" applyBorder="1" applyAlignment="1" applyProtection="1">
      <alignment/>
      <protection/>
    </xf>
    <xf numFmtId="195" fontId="5" fillId="0" borderId="7" xfId="0" applyNumberFormat="1" applyFont="1" applyFill="1" applyBorder="1" applyAlignment="1" applyProtection="1">
      <alignment/>
      <protection/>
    </xf>
    <xf numFmtId="195" fontId="5" fillId="0" borderId="6" xfId="0" applyNumberFormat="1" applyFont="1" applyFill="1" applyBorder="1" applyAlignment="1" applyProtection="1">
      <alignment/>
      <protection/>
    </xf>
    <xf numFmtId="195" fontId="6" fillId="0" borderId="5" xfId="0" applyNumberFormat="1" applyFont="1" applyFill="1" applyBorder="1" applyAlignment="1" applyProtection="1">
      <alignment/>
      <protection/>
    </xf>
    <xf numFmtId="195" fontId="6" fillId="0" borderId="8" xfId="0" applyNumberFormat="1" applyFont="1" applyFill="1" applyBorder="1" applyAlignment="1" applyProtection="1">
      <alignment/>
      <protection/>
    </xf>
    <xf numFmtId="195" fontId="5" fillId="0" borderId="5" xfId="0" applyNumberFormat="1" applyFont="1" applyFill="1" applyBorder="1" applyAlignment="1" applyProtection="1">
      <alignment/>
      <protection/>
    </xf>
    <xf numFmtId="195" fontId="5" fillId="0" borderId="8" xfId="0" applyNumberFormat="1" applyFont="1" applyFill="1" applyBorder="1" applyAlignment="1" applyProtection="1">
      <alignment/>
      <protection/>
    </xf>
    <xf numFmtId="195" fontId="9" fillId="0" borderId="1" xfId="0" applyNumberFormat="1" applyFont="1" applyFill="1" applyBorder="1" applyAlignment="1" applyProtection="1">
      <alignment/>
      <protection/>
    </xf>
    <xf numFmtId="195" fontId="8" fillId="0" borderId="9" xfId="0" applyNumberFormat="1" applyFont="1" applyFill="1" applyBorder="1" applyAlignment="1" applyProtection="1">
      <alignment/>
      <protection/>
    </xf>
    <xf numFmtId="195" fontId="9" fillId="0" borderId="10" xfId="0" applyNumberFormat="1" applyFont="1" applyFill="1" applyBorder="1" applyAlignment="1" applyProtection="1">
      <alignment/>
      <protection/>
    </xf>
    <xf numFmtId="195" fontId="8" fillId="0" borderId="2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/>
      <protection/>
    </xf>
    <xf numFmtId="195" fontId="6" fillId="0" borderId="11" xfId="0" applyNumberFormat="1" applyFont="1" applyFill="1" applyBorder="1" applyAlignment="1" applyProtection="1">
      <alignment/>
      <protection/>
    </xf>
    <xf numFmtId="195" fontId="6" fillId="0" borderId="13" xfId="0" applyNumberFormat="1" applyFont="1" applyFill="1" applyBorder="1" applyAlignment="1" applyProtection="1">
      <alignment/>
      <protection/>
    </xf>
    <xf numFmtId="195" fontId="11" fillId="0" borderId="14" xfId="0" applyNumberFormat="1" applyFont="1" applyFill="1" applyBorder="1" applyAlignment="1" applyProtection="1">
      <alignment/>
      <protection/>
    </xf>
    <xf numFmtId="195" fontId="6" fillId="0" borderId="12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195" fontId="6" fillId="0" borderId="15" xfId="0" applyNumberFormat="1" applyFont="1" applyFill="1" applyBorder="1" applyAlignment="1" applyProtection="1">
      <alignment/>
      <protection/>
    </xf>
    <xf numFmtId="195" fontId="6" fillId="0" borderId="17" xfId="0" applyNumberFormat="1" applyFont="1" applyFill="1" applyBorder="1" applyAlignment="1" applyProtection="1">
      <alignment/>
      <protection/>
    </xf>
    <xf numFmtId="195" fontId="11" fillId="0" borderId="18" xfId="0" applyNumberFormat="1" applyFont="1" applyFill="1" applyBorder="1" applyAlignment="1" applyProtection="1">
      <alignment/>
      <protection/>
    </xf>
    <xf numFmtId="195" fontId="6" fillId="0" borderId="16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195" fontId="7" fillId="0" borderId="17" xfId="0" applyNumberFormat="1" applyFont="1" applyFill="1" applyBorder="1" applyAlignment="1" applyProtection="1">
      <alignment/>
      <protection/>
    </xf>
    <xf numFmtId="195" fontId="6" fillId="0" borderId="18" xfId="0" applyNumberFormat="1" applyFont="1" applyFill="1" applyBorder="1" applyAlignment="1" applyProtection="1">
      <alignment/>
      <protection/>
    </xf>
    <xf numFmtId="195" fontId="7" fillId="0" borderId="16" xfId="0" applyNumberFormat="1" applyFont="1" applyFill="1" applyBorder="1" applyAlignment="1" applyProtection="1">
      <alignment/>
      <protection/>
    </xf>
    <xf numFmtId="195" fontId="11" fillId="0" borderId="15" xfId="0" applyNumberFormat="1" applyFont="1" applyFill="1" applyBorder="1" applyAlignment="1" applyProtection="1">
      <alignment/>
      <protection/>
    </xf>
    <xf numFmtId="0" fontId="7" fillId="1" borderId="15" xfId="0" applyNumberFormat="1" applyFont="1" applyFill="1" applyBorder="1" applyAlignment="1" applyProtection="1">
      <alignment/>
      <protection/>
    </xf>
    <xf numFmtId="0" fontId="6" fillId="1" borderId="16" xfId="0" applyNumberFormat="1" applyFont="1" applyFill="1" applyBorder="1" applyAlignment="1" applyProtection="1">
      <alignment/>
      <protection/>
    </xf>
    <xf numFmtId="195" fontId="5" fillId="0" borderId="15" xfId="0" applyNumberFormat="1" applyFont="1" applyFill="1" applyBorder="1" applyAlignment="1" applyProtection="1">
      <alignment/>
      <protection/>
    </xf>
    <xf numFmtId="195" fontId="5" fillId="0" borderId="17" xfId="0" applyNumberFormat="1" applyFont="1" applyFill="1" applyBorder="1" applyAlignment="1" applyProtection="1">
      <alignment/>
      <protection/>
    </xf>
    <xf numFmtId="195" fontId="5" fillId="0" borderId="18" xfId="0" applyNumberFormat="1" applyFont="1" applyFill="1" applyBorder="1" applyAlignment="1" applyProtection="1">
      <alignment/>
      <protection/>
    </xf>
    <xf numFmtId="195" fontId="5" fillId="0" borderId="16" xfId="0" applyNumberFormat="1" applyFont="1" applyFill="1" applyBorder="1" applyAlignment="1" applyProtection="1">
      <alignment/>
      <protection/>
    </xf>
    <xf numFmtId="195" fontId="6" fillId="0" borderId="15" xfId="0" applyNumberFormat="1" applyFont="1" applyFill="1" applyBorder="1" applyAlignment="1" applyProtection="1">
      <alignment/>
      <protection/>
    </xf>
    <xf numFmtId="195" fontId="6" fillId="0" borderId="17" xfId="0" applyNumberFormat="1" applyFont="1" applyFill="1" applyBorder="1" applyAlignment="1" applyProtection="1">
      <alignment/>
      <protection/>
    </xf>
    <xf numFmtId="0" fontId="6" fillId="1" borderId="15" xfId="0" applyNumberFormat="1" applyFont="1" applyFill="1" applyBorder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5" fillId="1" borderId="15" xfId="0" applyNumberFormat="1" applyFont="1" applyFill="1" applyBorder="1" applyAlignment="1" applyProtection="1">
      <alignment/>
      <protection/>
    </xf>
    <xf numFmtId="0" fontId="6" fillId="1" borderId="16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/>
      <protection/>
    </xf>
    <xf numFmtId="195" fontId="7" fillId="0" borderId="15" xfId="0" applyNumberFormat="1" applyFont="1" applyFill="1" applyBorder="1" applyAlignment="1" applyProtection="1">
      <alignment/>
      <protection/>
    </xf>
    <xf numFmtId="195" fontId="7" fillId="0" borderId="17" xfId="0" applyNumberFormat="1" applyFont="1" applyFill="1" applyBorder="1" applyAlignment="1" applyProtection="1">
      <alignment/>
      <protection/>
    </xf>
    <xf numFmtId="195" fontId="7" fillId="0" borderId="18" xfId="0" applyNumberFormat="1" applyFont="1" applyFill="1" applyBorder="1" applyAlignment="1" applyProtection="1">
      <alignment/>
      <protection/>
    </xf>
    <xf numFmtId="0" fontId="6" fillId="1" borderId="15" xfId="0" applyNumberFormat="1" applyFont="1" applyFill="1" applyBorder="1" applyAlignment="1" applyProtection="1">
      <alignment/>
      <protection/>
    </xf>
    <xf numFmtId="0" fontId="6" fillId="1" borderId="16" xfId="0" applyNumberFormat="1" applyFont="1" applyFill="1" applyBorder="1" applyAlignment="1" applyProtection="1">
      <alignment horizontal="left"/>
      <protection/>
    </xf>
    <xf numFmtId="0" fontId="12" fillId="1" borderId="15" xfId="0" applyNumberFormat="1" applyFont="1" applyFill="1" applyBorder="1" applyAlignment="1" applyProtection="1">
      <alignment horizontal="right"/>
      <protection/>
    </xf>
    <xf numFmtId="0" fontId="12" fillId="1" borderId="16" xfId="0" applyNumberFormat="1" applyFont="1" applyFill="1" applyBorder="1" applyAlignment="1" applyProtection="1">
      <alignment horizontal="right"/>
      <protection/>
    </xf>
    <xf numFmtId="195" fontId="5" fillId="0" borderId="15" xfId="0" applyNumberFormat="1" applyFont="1" applyFill="1" applyBorder="1" applyAlignment="1" applyProtection="1">
      <alignment/>
      <protection/>
    </xf>
    <xf numFmtId="195" fontId="5" fillId="0" borderId="17" xfId="0" applyNumberFormat="1" applyFont="1" applyFill="1" applyBorder="1" applyAlignment="1" applyProtection="1">
      <alignment/>
      <protection/>
    </xf>
    <xf numFmtId="0" fontId="12" fillId="1" borderId="15" xfId="0" applyNumberFormat="1" applyFont="1" applyFill="1" applyBorder="1" applyAlignment="1" applyProtection="1">
      <alignment/>
      <protection/>
    </xf>
    <xf numFmtId="195" fontId="10" fillId="0" borderId="16" xfId="0" applyNumberFormat="1" applyFont="1" applyFill="1" applyBorder="1" applyAlignment="1" applyProtection="1">
      <alignment/>
      <protection/>
    </xf>
    <xf numFmtId="0" fontId="6" fillId="1" borderId="16" xfId="0" applyNumberFormat="1" applyFont="1" applyFill="1" applyBorder="1" applyAlignment="1" applyProtection="1">
      <alignment/>
      <protection/>
    </xf>
    <xf numFmtId="195" fontId="10" fillId="0" borderId="17" xfId="0" applyNumberFormat="1" applyFont="1" applyFill="1" applyBorder="1" applyAlignment="1" applyProtection="1">
      <alignment/>
      <protection/>
    </xf>
    <xf numFmtId="195" fontId="6" fillId="0" borderId="19" xfId="0" applyNumberFormat="1" applyFont="1" applyFill="1" applyBorder="1" applyAlignment="1" applyProtection="1">
      <alignment/>
      <protection/>
    </xf>
    <xf numFmtId="195" fontId="6" fillId="0" borderId="20" xfId="0" applyNumberFormat="1" applyFont="1" applyFill="1" applyBorder="1" applyAlignment="1" applyProtection="1">
      <alignment/>
      <protection/>
    </xf>
    <xf numFmtId="195" fontId="6" fillId="0" borderId="21" xfId="0" applyNumberFormat="1" applyFont="1" applyFill="1" applyBorder="1" applyAlignment="1" applyProtection="1">
      <alignment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6" fillId="0" borderId="22" xfId="0" applyNumberFormat="1" applyFont="1" applyFill="1" applyBorder="1" applyAlignment="1" applyProtection="1">
      <alignment/>
      <protection/>
    </xf>
    <xf numFmtId="195" fontId="11" fillId="0" borderId="23" xfId="0" applyNumberFormat="1" applyFont="1" applyFill="1" applyBorder="1" applyAlignment="1" applyProtection="1">
      <alignment/>
      <protection/>
    </xf>
    <xf numFmtId="195" fontId="7" fillId="0" borderId="24" xfId="0" applyNumberFormat="1" applyFont="1" applyFill="1" applyBorder="1" applyAlignment="1" applyProtection="1">
      <alignment/>
      <protection/>
    </xf>
    <xf numFmtId="195" fontId="6" fillId="0" borderId="25" xfId="0" applyNumberFormat="1" applyFont="1" applyFill="1" applyBorder="1" applyAlignment="1" applyProtection="1">
      <alignment/>
      <protection/>
    </xf>
    <xf numFmtId="195" fontId="6" fillId="0" borderId="26" xfId="0" applyNumberFormat="1" applyFont="1" applyFill="1" applyBorder="1" applyAlignment="1" applyProtection="1">
      <alignment/>
      <protection/>
    </xf>
    <xf numFmtId="195" fontId="7" fillId="1" borderId="27" xfId="0" applyNumberFormat="1" applyFont="1" applyFill="1" applyBorder="1" applyAlignment="1" applyProtection="1">
      <alignment horizontal="center"/>
      <protection/>
    </xf>
    <xf numFmtId="0" fontId="0" fillId="0" borderId="28" xfId="0" applyBorder="1" applyAlignment="1">
      <alignment horizontal="center"/>
    </xf>
    <xf numFmtId="195" fontId="7" fillId="1" borderId="29" xfId="0" applyNumberFormat="1" applyFont="1" applyFill="1" applyBorder="1" applyAlignment="1" applyProtection="1">
      <alignment horizontal="center"/>
      <protection/>
    </xf>
    <xf numFmtId="0" fontId="0" fillId="0" borderId="30" xfId="0" applyBorder="1" applyAlignment="1">
      <alignment horizontal="center"/>
    </xf>
    <xf numFmtId="0" fontId="13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4" sqref="A4"/>
      <selection pane="bottomRight" activeCell="B60" sqref="B60"/>
    </sheetView>
  </sheetViews>
  <sheetFormatPr defaultColWidth="9.140625" defaultRowHeight="12.75"/>
  <cols>
    <col min="1" max="1" width="8.28125" style="2" customWidth="1"/>
    <col min="2" max="2" width="22.00390625" style="2" customWidth="1"/>
    <col min="3" max="6" width="10.7109375" style="19" customWidth="1"/>
    <col min="7" max="16384" width="10.00390625" style="2" customWidth="1"/>
  </cols>
  <sheetData>
    <row r="1" spans="1:6" ht="19.5" customHeight="1" thickBot="1" thickTop="1">
      <c r="A1" s="89" t="s">
        <v>86</v>
      </c>
      <c r="B1" s="90"/>
      <c r="C1" s="90"/>
      <c r="D1" s="90"/>
      <c r="E1" s="90"/>
      <c r="F1" s="91"/>
    </row>
    <row r="2" spans="1:6" s="3" customFormat="1" ht="11.25" customHeight="1" thickBot="1" thickTop="1">
      <c r="A2" s="9"/>
      <c r="B2" s="8"/>
      <c r="C2" s="85" t="s">
        <v>79</v>
      </c>
      <c r="D2" s="86"/>
      <c r="E2" s="87" t="s">
        <v>78</v>
      </c>
      <c r="F2" s="88"/>
    </row>
    <row r="3" spans="1:6" s="3" customFormat="1" ht="10.5" customHeight="1" thickTop="1">
      <c r="A3" s="33" t="s">
        <v>0</v>
      </c>
      <c r="B3" s="34"/>
      <c r="C3" s="35"/>
      <c r="D3" s="36"/>
      <c r="E3" s="37">
        <f>1338+14</f>
        <v>1352</v>
      </c>
      <c r="F3" s="38"/>
    </row>
    <row r="4" spans="1:6" s="3" customFormat="1" ht="10.5" customHeight="1">
      <c r="A4" s="39" t="s">
        <v>1</v>
      </c>
      <c r="B4" s="40"/>
      <c r="C4" s="41"/>
      <c r="D4" s="42"/>
      <c r="E4" s="43">
        <f>2729+47</f>
        <v>2776</v>
      </c>
      <c r="F4" s="44"/>
    </row>
    <row r="5" spans="1:6" s="3" customFormat="1" ht="10.5" customHeight="1">
      <c r="A5" s="39" t="s">
        <v>2</v>
      </c>
      <c r="B5" s="40"/>
      <c r="C5" s="41"/>
      <c r="D5" s="42"/>
      <c r="E5" s="43">
        <v>945</v>
      </c>
      <c r="F5" s="44"/>
    </row>
    <row r="6" spans="1:6" s="3" customFormat="1" ht="10.5" customHeight="1">
      <c r="A6" s="45" t="s">
        <v>3</v>
      </c>
      <c r="B6" s="40"/>
      <c r="C6" s="41"/>
      <c r="D6" s="46">
        <f>SUM(C3:C5)</f>
        <v>0</v>
      </c>
      <c r="E6" s="47"/>
      <c r="F6" s="48">
        <f>SUM(E3:E5)</f>
        <v>5073</v>
      </c>
    </row>
    <row r="7" spans="1:6" s="3" customFormat="1" ht="10.5" customHeight="1">
      <c r="A7" s="39" t="s">
        <v>80</v>
      </c>
      <c r="B7" s="40"/>
      <c r="C7" s="49">
        <f>500-9021/9021*500</f>
        <v>0</v>
      </c>
      <c r="D7" s="42"/>
      <c r="E7" s="43">
        <f>1000*1.1-9021/9021*500+70</f>
        <v>670</v>
      </c>
      <c r="F7" s="44"/>
    </row>
    <row r="8" spans="1:6" s="3" customFormat="1" ht="10.5" customHeight="1">
      <c r="A8" s="39" t="s">
        <v>4</v>
      </c>
      <c r="B8" s="40"/>
      <c r="C8" s="49">
        <f>110+20</f>
        <v>130</v>
      </c>
      <c r="D8" s="42"/>
      <c r="E8" s="43">
        <f>584*1.1-2.4</f>
        <v>640.0000000000001</v>
      </c>
      <c r="F8" s="44"/>
    </row>
    <row r="9" spans="1:6" s="3" customFormat="1" ht="10.5" customHeight="1">
      <c r="A9" s="39" t="s">
        <v>81</v>
      </c>
      <c r="B9" s="40"/>
      <c r="C9" s="49">
        <f>75</f>
        <v>75</v>
      </c>
      <c r="D9" s="42"/>
      <c r="E9" s="43">
        <f>992*1.1-1.2</f>
        <v>1090</v>
      </c>
      <c r="F9" s="44"/>
    </row>
    <row r="10" spans="1:6" ht="10.5" customHeight="1" hidden="1">
      <c r="A10" s="50"/>
      <c r="B10" s="51" t="s">
        <v>5</v>
      </c>
      <c r="C10" s="52"/>
      <c r="D10" s="53"/>
      <c r="E10" s="54"/>
      <c r="F10" s="55"/>
    </row>
    <row r="11" spans="1:6" s="3" customFormat="1" ht="10.5" customHeight="1">
      <c r="A11" s="39" t="s">
        <v>6</v>
      </c>
      <c r="B11" s="40"/>
      <c r="C11" s="41"/>
      <c r="D11" s="42"/>
      <c r="E11" s="43">
        <f>25-10</f>
        <v>15</v>
      </c>
      <c r="F11" s="44"/>
    </row>
    <row r="12" spans="1:6" s="3" customFormat="1" ht="10.5" customHeight="1">
      <c r="A12" s="45" t="s">
        <v>82</v>
      </c>
      <c r="B12" s="40"/>
      <c r="C12" s="41"/>
      <c r="D12" s="46">
        <f>SUM(C7:C11)</f>
        <v>205</v>
      </c>
      <c r="E12" s="47"/>
      <c r="F12" s="48">
        <f>SUM(E7:E11)</f>
        <v>2415</v>
      </c>
    </row>
    <row r="13" spans="1:6" s="3" customFormat="1" ht="10.5" customHeight="1">
      <c r="A13" s="39" t="s">
        <v>7</v>
      </c>
      <c r="B13" s="40"/>
      <c r="C13" s="56"/>
      <c r="D13" s="57"/>
      <c r="E13" s="43">
        <f>45+2003/2003*0</f>
        <v>45</v>
      </c>
      <c r="F13" s="44"/>
    </row>
    <row r="14" spans="1:6" s="3" customFormat="1" ht="10.5" customHeight="1" hidden="1">
      <c r="A14" s="50"/>
      <c r="B14" s="51" t="s">
        <v>65</v>
      </c>
      <c r="C14" s="56"/>
      <c r="D14" s="57"/>
      <c r="E14" s="43"/>
      <c r="F14" s="44"/>
    </row>
    <row r="15" spans="1:6" s="3" customFormat="1" ht="10.5" customHeight="1">
      <c r="A15" s="45" t="s">
        <v>8</v>
      </c>
      <c r="B15" s="40"/>
      <c r="C15" s="56"/>
      <c r="D15" s="57"/>
      <c r="E15" s="47"/>
      <c r="F15" s="48">
        <f>E13</f>
        <v>45</v>
      </c>
    </row>
    <row r="16" spans="1:6" s="3" customFormat="1" ht="10.5" customHeight="1">
      <c r="A16" s="39" t="s">
        <v>9</v>
      </c>
      <c r="B16" s="40"/>
      <c r="C16" s="49">
        <f>2141/2141*(125+50)+2343/2343*1000</f>
        <v>1175</v>
      </c>
      <c r="D16" s="42"/>
      <c r="E16" s="43">
        <f>5063*1.05-16.15</f>
        <v>5300.000000000001</v>
      </c>
      <c r="F16" s="44"/>
    </row>
    <row r="17" spans="1:6" s="3" customFormat="1" ht="10.5" customHeight="1">
      <c r="A17" s="39" t="s">
        <v>10</v>
      </c>
      <c r="B17" s="40"/>
      <c r="C17" s="41"/>
      <c r="D17" s="42"/>
      <c r="E17" s="43">
        <f>416+4</f>
        <v>420</v>
      </c>
      <c r="F17" s="44"/>
    </row>
    <row r="18" spans="1:6" s="3" customFormat="1" ht="10.5" customHeight="1">
      <c r="A18" s="39" t="s">
        <v>83</v>
      </c>
      <c r="B18" s="40"/>
      <c r="C18" s="41"/>
      <c r="D18" s="42"/>
      <c r="E18" s="43"/>
      <c r="F18" s="44"/>
    </row>
    <row r="19" spans="1:6" s="3" customFormat="1" ht="10.5" customHeight="1" hidden="1">
      <c r="A19" s="58" t="s">
        <v>67</v>
      </c>
      <c r="B19" s="51"/>
      <c r="C19" s="41"/>
      <c r="D19" s="42"/>
      <c r="E19" s="43"/>
      <c r="F19" s="44"/>
    </row>
    <row r="20" spans="1:6" s="3" customFormat="1" ht="10.5" customHeight="1" hidden="1">
      <c r="A20" s="58" t="s">
        <v>68</v>
      </c>
      <c r="B20" s="51"/>
      <c r="C20" s="41"/>
      <c r="D20" s="42"/>
      <c r="E20" s="43"/>
      <c r="F20" s="44"/>
    </row>
    <row r="21" spans="1:6" s="3" customFormat="1" ht="10.5" customHeight="1">
      <c r="A21" s="39" t="s">
        <v>11</v>
      </c>
      <c r="B21" s="40"/>
      <c r="C21" s="41"/>
      <c r="D21" s="42"/>
      <c r="E21" s="47"/>
      <c r="F21" s="44"/>
    </row>
    <row r="22" spans="1:6" s="3" customFormat="1" ht="12.75" customHeight="1" hidden="1">
      <c r="A22" s="39" t="s">
        <v>12</v>
      </c>
      <c r="B22" s="40"/>
      <c r="C22" s="41"/>
      <c r="D22" s="42"/>
      <c r="E22" s="47"/>
      <c r="F22" s="44"/>
    </row>
    <row r="23" spans="1:6" s="3" customFormat="1" ht="10.5" customHeight="1">
      <c r="A23" s="39" t="s">
        <v>13</v>
      </c>
      <c r="B23" s="40"/>
      <c r="C23" s="49">
        <f>2141/2141*(125+50)+2005/2005*2210/2210*700</f>
        <v>875</v>
      </c>
      <c r="D23" s="42"/>
      <c r="E23" s="43">
        <f>24470*1.05+6.5+2005/2005*3200</f>
        <v>28900</v>
      </c>
      <c r="F23" s="44"/>
    </row>
    <row r="24" spans="1:6" s="3" customFormat="1" ht="12.75" customHeight="1" hidden="1">
      <c r="A24" s="39"/>
      <c r="B24" s="40" t="s">
        <v>14</v>
      </c>
      <c r="C24" s="41"/>
      <c r="D24" s="42"/>
      <c r="E24" s="47"/>
      <c r="F24" s="44"/>
    </row>
    <row r="25" spans="1:6" s="3" customFormat="1" ht="10.5" customHeight="1">
      <c r="A25" s="39" t="s">
        <v>15</v>
      </c>
      <c r="B25" s="40"/>
      <c r="C25" s="41"/>
      <c r="D25" s="42"/>
      <c r="E25" s="43">
        <f>1070*1.1*1.1-44.7+2005/2005*500</f>
        <v>1750</v>
      </c>
      <c r="F25" s="44"/>
    </row>
    <row r="26" spans="1:6" s="3" customFormat="1" ht="10.5" customHeight="1">
      <c r="A26" s="39" t="s">
        <v>16</v>
      </c>
      <c r="B26" s="40"/>
      <c r="C26" s="41"/>
      <c r="D26" s="42"/>
      <c r="E26" s="43">
        <f>25+50</f>
        <v>75</v>
      </c>
      <c r="F26" s="44"/>
    </row>
    <row r="27" spans="1:6" s="3" customFormat="1" ht="10.5" customHeight="1">
      <c r="A27" s="39" t="s">
        <v>17</v>
      </c>
      <c r="B27" s="40"/>
      <c r="C27" s="41"/>
      <c r="D27" s="42"/>
      <c r="E27" s="47"/>
      <c r="F27" s="44"/>
    </row>
    <row r="28" spans="1:6" s="3" customFormat="1" ht="10.5" customHeight="1">
      <c r="A28" s="39" t="s">
        <v>18</v>
      </c>
      <c r="B28" s="40"/>
      <c r="C28" s="41"/>
      <c r="D28" s="42"/>
      <c r="E28" s="43">
        <f>216-216</f>
        <v>0</v>
      </c>
      <c r="F28" s="44"/>
    </row>
    <row r="29" spans="1:6" s="3" customFormat="1" ht="10.5" customHeight="1">
      <c r="A29" s="45" t="s">
        <v>84</v>
      </c>
      <c r="B29" s="40"/>
      <c r="C29" s="41"/>
      <c r="D29" s="46">
        <f>SUM(C16:C28)</f>
        <v>2050</v>
      </c>
      <c r="E29" s="47"/>
      <c r="F29" s="48">
        <f>SUM(E16:E28)</f>
        <v>36445</v>
      </c>
    </row>
    <row r="30" spans="1:6" s="3" customFormat="1" ht="10.5" customHeight="1">
      <c r="A30" s="39" t="s">
        <v>85</v>
      </c>
      <c r="B30" s="40"/>
      <c r="C30" s="49">
        <f>44+40</f>
        <v>84</v>
      </c>
      <c r="D30" s="42"/>
      <c r="E30" s="43">
        <f>1200-250</f>
        <v>950</v>
      </c>
      <c r="F30" s="44"/>
    </row>
    <row r="31" spans="1:6" s="3" customFormat="1" ht="10.5" customHeight="1">
      <c r="A31" s="39" t="s">
        <v>19</v>
      </c>
      <c r="B31" s="40"/>
      <c r="C31" s="49">
        <f>130+50+2005/2005*100</f>
        <v>280</v>
      </c>
      <c r="D31" s="42"/>
      <c r="E31" s="43">
        <f>1016*1.1+13.3*12+22.8</f>
        <v>1300.0000000000002</v>
      </c>
      <c r="F31" s="44"/>
    </row>
    <row r="32" spans="1:6" s="3" customFormat="1" ht="10.5" customHeight="1">
      <c r="A32" s="39" t="s">
        <v>20</v>
      </c>
      <c r="B32" s="40"/>
      <c r="C32" s="41"/>
      <c r="D32" s="42"/>
      <c r="E32" s="43">
        <f>20+120</f>
        <v>140</v>
      </c>
      <c r="F32" s="44"/>
    </row>
    <row r="33" spans="1:6" s="3" customFormat="1" ht="10.5" customHeight="1" hidden="1">
      <c r="A33" s="58" t="s">
        <v>66</v>
      </c>
      <c r="B33" s="51"/>
      <c r="C33" s="41"/>
      <c r="D33" s="42"/>
      <c r="E33" s="43"/>
      <c r="F33" s="44"/>
    </row>
    <row r="34" spans="1:6" s="3" customFormat="1" ht="10.5" customHeight="1">
      <c r="A34" s="39" t="s">
        <v>21</v>
      </c>
      <c r="B34" s="40"/>
      <c r="C34" s="41"/>
      <c r="D34" s="42"/>
      <c r="E34" s="43">
        <f>0+2003/2003*325-75</f>
        <v>250</v>
      </c>
      <c r="F34" s="44"/>
    </row>
    <row r="35" spans="1:6" s="3" customFormat="1" ht="10.5" customHeight="1" hidden="1">
      <c r="A35" s="50"/>
      <c r="B35" s="51" t="s">
        <v>63</v>
      </c>
      <c r="C35" s="41"/>
      <c r="D35" s="42"/>
      <c r="E35" s="47"/>
      <c r="F35" s="44"/>
    </row>
    <row r="36" spans="1:6" s="3" customFormat="1" ht="10.5" customHeight="1">
      <c r="A36" s="39" t="s">
        <v>22</v>
      </c>
      <c r="B36" s="40"/>
      <c r="C36" s="49">
        <f>942+158</f>
        <v>1100</v>
      </c>
      <c r="D36" s="42"/>
      <c r="E36" s="43">
        <f>(2200-150)-2005/2005*58</f>
        <v>1992</v>
      </c>
      <c r="F36" s="44"/>
    </row>
    <row r="37" spans="1:6" s="3" customFormat="1" ht="10.5" customHeight="1">
      <c r="A37" s="39" t="s">
        <v>23</v>
      </c>
      <c r="B37" s="40"/>
      <c r="C37" s="49">
        <f>2002/2002*2003/2003*960.3-0.3-2005/2005*960</f>
        <v>0</v>
      </c>
      <c r="D37" s="42"/>
      <c r="E37" s="43">
        <f>0+12*130000/1000-1100-2005/2005*460</f>
        <v>0</v>
      </c>
      <c r="F37" s="44"/>
    </row>
    <row r="38" spans="1:6" s="3" customFormat="1" ht="10.5" customHeight="1">
      <c r="A38" s="39" t="s">
        <v>24</v>
      </c>
      <c r="B38" s="40"/>
      <c r="C38" s="41"/>
      <c r="D38" s="42"/>
      <c r="E38" s="43">
        <f>68+2003/2003*22</f>
        <v>90</v>
      </c>
      <c r="F38" s="44"/>
    </row>
    <row r="39" spans="1:6" ht="12.75" hidden="1">
      <c r="A39" s="39" t="s">
        <v>25</v>
      </c>
      <c r="B39" s="59"/>
      <c r="C39" s="52"/>
      <c r="D39" s="53"/>
      <c r="E39" s="54"/>
      <c r="F39" s="55"/>
    </row>
    <row r="40" spans="1:6" s="3" customFormat="1" ht="10.5" customHeight="1">
      <c r="A40" s="39" t="s">
        <v>26</v>
      </c>
      <c r="B40" s="40"/>
      <c r="C40" s="41"/>
      <c r="D40" s="42"/>
      <c r="E40" s="47">
        <v>0</v>
      </c>
      <c r="F40" s="44"/>
    </row>
    <row r="41" spans="1:6" ht="10.5" customHeight="1" hidden="1">
      <c r="A41" s="60"/>
      <c r="B41" s="61" t="s">
        <v>64</v>
      </c>
      <c r="C41" s="52"/>
      <c r="D41" s="53"/>
      <c r="E41" s="54"/>
      <c r="F41" s="55"/>
    </row>
    <row r="42" spans="1:6" s="3" customFormat="1" ht="10.5" customHeight="1">
      <c r="A42" s="39" t="s">
        <v>27</v>
      </c>
      <c r="B42" s="40"/>
      <c r="C42" s="41"/>
      <c r="D42" s="42"/>
      <c r="E42" s="43">
        <f>6950+50-2004/2004*7000+2005/2005*5900</f>
        <v>5900</v>
      </c>
      <c r="F42" s="44"/>
    </row>
    <row r="43" spans="1:6" s="3" customFormat="1" ht="10.5" customHeight="1">
      <c r="A43" s="45" t="s">
        <v>28</v>
      </c>
      <c r="B43" s="40"/>
      <c r="C43" s="41"/>
      <c r="D43" s="46">
        <f>SUM(C30:C42)</f>
        <v>1464</v>
      </c>
      <c r="E43" s="47"/>
      <c r="F43" s="48">
        <f>SUM(E30:E42)</f>
        <v>10622</v>
      </c>
    </row>
    <row r="44" spans="1:6" s="4" customFormat="1" ht="10.5" customHeight="1">
      <c r="A44" s="45" t="s">
        <v>70</v>
      </c>
      <c r="B44" s="62"/>
      <c r="C44" s="63"/>
      <c r="D44" s="64"/>
      <c r="E44" s="65"/>
      <c r="F44" s="48">
        <f>(500+400)+180-2005/2005*680</f>
        <v>400</v>
      </c>
    </row>
    <row r="45" spans="1:6" s="4" customFormat="1" ht="10.5" customHeight="1" hidden="1">
      <c r="A45" s="66" t="s">
        <v>72</v>
      </c>
      <c r="B45" s="67"/>
      <c r="C45" s="63"/>
      <c r="D45" s="64"/>
      <c r="E45" s="65"/>
      <c r="F45" s="48"/>
    </row>
    <row r="46" spans="1:6" s="4" customFormat="1" ht="10.5" customHeight="1" hidden="1">
      <c r="A46" s="68"/>
      <c r="B46" s="69" t="s">
        <v>73</v>
      </c>
      <c r="C46" s="63"/>
      <c r="D46" s="64"/>
      <c r="E46" s="65"/>
      <c r="F46" s="48"/>
    </row>
    <row r="47" spans="1:6" ht="10.5" customHeight="1" hidden="1">
      <c r="A47" s="60"/>
      <c r="B47" s="61" t="s">
        <v>29</v>
      </c>
      <c r="C47" s="70"/>
      <c r="D47" s="71"/>
      <c r="E47" s="54"/>
      <c r="F47" s="55"/>
    </row>
    <row r="48" spans="1:6" s="4" customFormat="1" ht="10.5" customHeight="1" hidden="1">
      <c r="A48" s="45" t="s">
        <v>30</v>
      </c>
      <c r="B48" s="62"/>
      <c r="C48" s="63"/>
      <c r="D48" s="64"/>
      <c r="E48" s="65"/>
      <c r="F48" s="48">
        <v>0</v>
      </c>
    </row>
    <row r="49" spans="1:6" s="4" customFormat="1" ht="10.5" customHeight="1" hidden="1">
      <c r="A49" s="72"/>
      <c r="B49" s="69" t="s">
        <v>74</v>
      </c>
      <c r="C49" s="63"/>
      <c r="D49" s="64"/>
      <c r="E49" s="65"/>
      <c r="F49" s="48"/>
    </row>
    <row r="50" spans="1:6" s="4" customFormat="1" ht="10.5" customHeight="1" hidden="1">
      <c r="A50" s="66" t="s">
        <v>71</v>
      </c>
      <c r="B50" s="67"/>
      <c r="C50" s="63"/>
      <c r="D50" s="64"/>
      <c r="E50" s="65"/>
      <c r="F50" s="48"/>
    </row>
    <row r="51" spans="1:6" s="4" customFormat="1" ht="10.5" customHeight="1" hidden="1">
      <c r="A51" s="66" t="s">
        <v>75</v>
      </c>
      <c r="B51" s="67"/>
      <c r="C51" s="63"/>
      <c r="D51" s="64"/>
      <c r="E51" s="65"/>
      <c r="F51" s="48"/>
    </row>
    <row r="52" spans="1:6" s="4" customFormat="1" ht="10.5" customHeight="1">
      <c r="A52" s="45" t="s">
        <v>76</v>
      </c>
      <c r="B52" s="62"/>
      <c r="C52" s="63"/>
      <c r="D52" s="64"/>
      <c r="E52" s="65"/>
      <c r="F52" s="48">
        <f>2005/2005*1000</f>
        <v>1000</v>
      </c>
    </row>
    <row r="53" spans="1:6" s="4" customFormat="1" ht="10.5" customHeight="1">
      <c r="A53" s="45" t="s">
        <v>31</v>
      </c>
      <c r="B53" s="62"/>
      <c r="C53" s="63"/>
      <c r="D53" s="64"/>
      <c r="E53" s="65"/>
      <c r="F53" s="73">
        <v>1000</v>
      </c>
    </row>
    <row r="54" spans="1:6" s="4" customFormat="1" ht="10.5" customHeight="1" hidden="1">
      <c r="A54" s="66" t="s">
        <v>69</v>
      </c>
      <c r="B54" s="74"/>
      <c r="C54" s="63"/>
      <c r="D54" s="64"/>
      <c r="E54" s="65"/>
      <c r="F54" s="73"/>
    </row>
    <row r="55" spans="1:6" s="4" customFormat="1" ht="10.5" customHeight="1">
      <c r="A55" s="45" t="s">
        <v>32</v>
      </c>
      <c r="B55" s="62"/>
      <c r="C55" s="63"/>
      <c r="D55" s="64"/>
      <c r="E55" s="65"/>
      <c r="F55" s="73">
        <f>6262+701+2005/2005*537</f>
        <v>7500</v>
      </c>
    </row>
    <row r="56" spans="1:6" s="4" customFormat="1" ht="10.5" customHeight="1" hidden="1">
      <c r="A56" s="45" t="s">
        <v>33</v>
      </c>
      <c r="B56" s="62"/>
      <c r="C56" s="63"/>
      <c r="D56" s="64"/>
      <c r="E56" s="65"/>
      <c r="F56" s="48"/>
    </row>
    <row r="57" spans="1:6" s="4" customFormat="1" ht="10.5" customHeight="1">
      <c r="A57" s="45" t="s">
        <v>34</v>
      </c>
      <c r="B57" s="62" t="s">
        <v>35</v>
      </c>
      <c r="C57" s="63"/>
      <c r="D57" s="75">
        <f>100+20+2005/2005*100</f>
        <v>220</v>
      </c>
      <c r="E57" s="65"/>
      <c r="F57" s="48"/>
    </row>
    <row r="58" spans="1:6" s="4" customFormat="1" ht="10.5" customHeight="1">
      <c r="A58" s="45"/>
      <c r="B58" s="62" t="s">
        <v>36</v>
      </c>
      <c r="C58" s="63"/>
      <c r="D58" s="75">
        <f>3576+500-2004/2004*4076+2005/2005*(1341/1341*320+1342/1342*50+1343/1343*700+1344/1344*25+1345/1345*230+1347/1347*(550+320+300))</f>
        <v>2495</v>
      </c>
      <c r="E58" s="65"/>
      <c r="F58" s="48"/>
    </row>
    <row r="59" spans="1:6" s="4" customFormat="1" ht="10.5" customHeight="1">
      <c r="A59" s="45"/>
      <c r="B59" s="62" t="s">
        <v>37</v>
      </c>
      <c r="C59" s="63"/>
      <c r="D59" s="75">
        <f>1361/1361*(4220-520)</f>
        <v>3700</v>
      </c>
      <c r="E59" s="65"/>
      <c r="F59" s="48"/>
    </row>
    <row r="60" spans="1:6" s="4" customFormat="1" ht="10.5" customHeight="1">
      <c r="A60" s="45" t="s">
        <v>38</v>
      </c>
      <c r="B60" s="62"/>
      <c r="C60" s="63"/>
      <c r="D60" s="75">
        <f>2004/2004*11750+250-2005/2005*(4000-2400)</f>
        <v>10400</v>
      </c>
      <c r="E60" s="65"/>
      <c r="F60" s="48"/>
    </row>
    <row r="61" spans="1:6" s="4" customFormat="1" ht="10.5" customHeight="1">
      <c r="A61" s="45" t="s">
        <v>39</v>
      </c>
      <c r="B61" s="62"/>
      <c r="C61" s="63"/>
      <c r="D61" s="75">
        <f>2002/2002*2003/2003*4300-1000+2005/2005*600</f>
        <v>3900</v>
      </c>
      <c r="E61" s="65"/>
      <c r="F61" s="48"/>
    </row>
    <row r="62" spans="1:6" s="1" customFormat="1" ht="10.5" customHeight="1" hidden="1">
      <c r="A62" s="50"/>
      <c r="B62" s="51" t="s">
        <v>40</v>
      </c>
      <c r="C62" s="70"/>
      <c r="D62" s="71"/>
      <c r="E62" s="54"/>
      <c r="F62" s="55"/>
    </row>
    <row r="63" spans="1:6" s="3" customFormat="1" ht="10.5" customHeight="1">
      <c r="A63" s="45" t="s">
        <v>41</v>
      </c>
      <c r="B63" s="40"/>
      <c r="C63" s="49">
        <f>645+750/750*14+705/705*47-2002/2002*706+2003/2003*(776*904/1000)-0.504-701+2004/2004*(755*1221/1000+0.145)+2005/2005*(716-755)*1.221-0.381</f>
        <v>874</v>
      </c>
      <c r="D63" s="57"/>
      <c r="E63" s="47"/>
      <c r="F63" s="44"/>
    </row>
    <row r="64" spans="1:6" s="3" customFormat="1" ht="10.5" customHeight="1">
      <c r="A64" s="39"/>
      <c r="B64" s="40" t="s">
        <v>42</v>
      </c>
      <c r="C64" s="49">
        <f>3180+2003/2003*3770-6950+2004/2004*7000-7000+2005/2005*5900</f>
        <v>5900</v>
      </c>
      <c r="D64" s="57"/>
      <c r="E64" s="47"/>
      <c r="F64" s="44"/>
    </row>
    <row r="65" spans="1:6" s="3" customFormat="1" ht="10.5" customHeight="1">
      <c r="A65" s="39"/>
      <c r="B65" s="40" t="s">
        <v>43</v>
      </c>
      <c r="C65" s="49">
        <f>6878+2003/2003*516-7394+2004/2004*1090.7/1000*7178-0.0446-7829+7829-7829+8344/7254+1.15*7254+0.75</f>
        <v>8344.000261924453</v>
      </c>
      <c r="D65" s="64"/>
      <c r="E65" s="47"/>
      <c r="F65" s="44"/>
    </row>
    <row r="66" spans="1:6" s="3" customFormat="1" ht="11.25">
      <c r="A66" s="39"/>
      <c r="B66" s="40" t="s">
        <v>62</v>
      </c>
      <c r="C66" s="76"/>
      <c r="D66" s="46">
        <f>SUM(C63:C66)</f>
        <v>15118.000261924453</v>
      </c>
      <c r="E66" s="77"/>
      <c r="F66" s="78"/>
    </row>
    <row r="67" spans="1:6" s="3" customFormat="1" ht="12.75" customHeight="1" hidden="1">
      <c r="A67" s="45" t="s">
        <v>44</v>
      </c>
      <c r="B67" s="40"/>
      <c r="C67" s="56"/>
      <c r="D67" s="64"/>
      <c r="E67" s="47"/>
      <c r="F67" s="44"/>
    </row>
    <row r="68" spans="1:6" s="3" customFormat="1" ht="10.5" customHeight="1">
      <c r="A68" s="45" t="s">
        <v>45</v>
      </c>
      <c r="B68" s="40"/>
      <c r="C68" s="49">
        <f>1490*1.0633-0.317</f>
        <v>1583.9999999999998</v>
      </c>
      <c r="D68" s="57"/>
      <c r="E68" s="47"/>
      <c r="F68" s="44"/>
    </row>
    <row r="69" spans="1:6" s="3" customFormat="1" ht="10.5" customHeight="1">
      <c r="A69" s="39"/>
      <c r="B69" s="40" t="s">
        <v>46</v>
      </c>
      <c r="C69" s="49">
        <f>1248*1.0633+0.0016</f>
        <v>1327</v>
      </c>
      <c r="D69" s="57"/>
      <c r="E69" s="47"/>
      <c r="F69" s="44"/>
    </row>
    <row r="70" spans="1:6" s="3" customFormat="1" ht="10.5" customHeight="1">
      <c r="A70" s="39"/>
      <c r="B70" s="40" t="s">
        <v>47</v>
      </c>
      <c r="C70" s="49">
        <f>5985*1.0633+0.1495</f>
        <v>6364</v>
      </c>
      <c r="D70" s="57"/>
      <c r="E70" s="47"/>
      <c r="F70" s="44"/>
    </row>
    <row r="71" spans="1:6" s="3" customFormat="1" ht="10.5" customHeight="1">
      <c r="A71" s="39"/>
      <c r="B71" s="40" t="s">
        <v>43</v>
      </c>
      <c r="C71" s="49">
        <f>9771*1.0633+0.4957+2004/2004*4171+2005/2005*112</f>
        <v>14672.999999999998</v>
      </c>
      <c r="D71" s="46">
        <f>SUM(C68:C71)</f>
        <v>23948</v>
      </c>
      <c r="E71" s="47"/>
      <c r="F71" s="44"/>
    </row>
    <row r="72" spans="1:6" s="3" customFormat="1" ht="10.5" customHeight="1" thickBot="1">
      <c r="A72" s="79" t="s">
        <v>77</v>
      </c>
      <c r="B72" s="80"/>
      <c r="C72" s="81">
        <f>2005/2005*1000</f>
        <v>1000</v>
      </c>
      <c r="D72" s="82">
        <f>C72</f>
        <v>1000</v>
      </c>
      <c r="E72" s="83"/>
      <c r="F72" s="84"/>
    </row>
    <row r="73" spans="1:6" s="3" customFormat="1" ht="10.5" customHeight="1" hidden="1">
      <c r="A73" s="12" t="s">
        <v>48</v>
      </c>
      <c r="B73" s="11"/>
      <c r="C73" s="24"/>
      <c r="D73" s="25"/>
      <c r="E73" s="21"/>
      <c r="F73" s="20"/>
    </row>
    <row r="74" spans="1:6" s="3" customFormat="1" ht="10.5" customHeight="1" hidden="1">
      <c r="A74" s="17"/>
      <c r="B74" s="15" t="s">
        <v>5</v>
      </c>
      <c r="C74" s="24"/>
      <c r="D74" s="25"/>
      <c r="E74" s="21"/>
      <c r="F74" s="20"/>
    </row>
    <row r="75" spans="1:6" ht="10.5" customHeight="1" hidden="1">
      <c r="A75" s="18"/>
      <c r="B75" s="16" t="s">
        <v>29</v>
      </c>
      <c r="C75" s="26"/>
      <c r="D75" s="27"/>
      <c r="E75" s="22"/>
      <c r="F75" s="23"/>
    </row>
    <row r="76" spans="1:6" s="3" customFormat="1" ht="12.75" customHeight="1" hidden="1">
      <c r="A76" s="10"/>
      <c r="B76" s="11" t="s">
        <v>49</v>
      </c>
      <c r="C76" s="24"/>
      <c r="D76" s="25"/>
      <c r="E76" s="21"/>
      <c r="F76" s="20"/>
    </row>
    <row r="77" spans="1:6" s="3" customFormat="1" ht="12.75" customHeight="1" hidden="1">
      <c r="A77" s="12"/>
      <c r="B77" s="11" t="s">
        <v>50</v>
      </c>
      <c r="C77" s="24"/>
      <c r="D77" s="25"/>
      <c r="E77" s="21"/>
      <c r="F77" s="20"/>
    </row>
    <row r="78" spans="1:6" s="3" customFormat="1" ht="12.75" customHeight="1" hidden="1">
      <c r="A78" s="10"/>
      <c r="B78" s="11" t="s">
        <v>51</v>
      </c>
      <c r="C78" s="24"/>
      <c r="D78" s="25"/>
      <c r="E78" s="21"/>
      <c r="F78" s="20"/>
    </row>
    <row r="79" spans="1:6" s="3" customFormat="1" ht="12.75" customHeight="1" hidden="1">
      <c r="A79" s="10"/>
      <c r="B79" s="11" t="s">
        <v>52</v>
      </c>
      <c r="C79" s="24"/>
      <c r="D79" s="25"/>
      <c r="E79" s="21"/>
      <c r="F79" s="20"/>
    </row>
    <row r="80" spans="1:6" s="3" customFormat="1" ht="12.75" customHeight="1" hidden="1">
      <c r="A80" s="10"/>
      <c r="B80" s="14" t="s">
        <v>53</v>
      </c>
      <c r="C80" s="24"/>
      <c r="D80" s="25"/>
      <c r="E80" s="21"/>
      <c r="F80" s="20"/>
    </row>
    <row r="81" spans="1:6" s="3" customFormat="1" ht="12.75" customHeight="1" hidden="1">
      <c r="A81" s="10"/>
      <c r="B81" s="14" t="s">
        <v>54</v>
      </c>
      <c r="C81" s="24"/>
      <c r="D81" s="25"/>
      <c r="E81" s="21"/>
      <c r="F81" s="20"/>
    </row>
    <row r="82" spans="1:6" s="3" customFormat="1" ht="12.75" customHeight="1" hidden="1">
      <c r="A82" s="10"/>
      <c r="B82" s="13" t="s">
        <v>55</v>
      </c>
      <c r="C82" s="24"/>
      <c r="D82" s="25"/>
      <c r="E82" s="21"/>
      <c r="F82" s="20"/>
    </row>
    <row r="83" spans="1:6" s="3" customFormat="1" ht="12.75" customHeight="1" hidden="1">
      <c r="A83" s="10"/>
      <c r="B83" s="13" t="s">
        <v>56</v>
      </c>
      <c r="C83" s="24"/>
      <c r="D83" s="25"/>
      <c r="E83" s="21"/>
      <c r="F83" s="20"/>
    </row>
    <row r="84" spans="1:6" s="3" customFormat="1" ht="12.75" customHeight="1" hidden="1">
      <c r="A84" s="12"/>
      <c r="B84" s="13" t="s">
        <v>57</v>
      </c>
      <c r="C84" s="24"/>
      <c r="D84" s="25"/>
      <c r="E84" s="21"/>
      <c r="F84" s="20"/>
    </row>
    <row r="85" spans="1:6" ht="13.5" hidden="1" thickBot="1">
      <c r="A85" s="18"/>
      <c r="B85" s="16" t="s">
        <v>64</v>
      </c>
      <c r="C85" s="26"/>
      <c r="D85" s="27"/>
      <c r="E85" s="22"/>
      <c r="F85" s="23"/>
    </row>
    <row r="86" spans="1:6" ht="13.5" hidden="1" thickBot="1">
      <c r="A86" s="18"/>
      <c r="B86" s="16" t="s">
        <v>58</v>
      </c>
      <c r="C86" s="26"/>
      <c r="D86" s="27"/>
      <c r="E86" s="22"/>
      <c r="F86" s="23"/>
    </row>
    <row r="87" spans="1:6" ht="10.5" customHeight="1" hidden="1">
      <c r="A87" s="18"/>
      <c r="B87" s="16" t="s">
        <v>59</v>
      </c>
      <c r="C87" s="26"/>
      <c r="D87" s="27"/>
      <c r="E87" s="22"/>
      <c r="F87" s="23"/>
    </row>
    <row r="88" spans="1:6" s="3" customFormat="1" ht="10.5" customHeight="1" hidden="1">
      <c r="A88" s="10"/>
      <c r="B88" s="11" t="s">
        <v>60</v>
      </c>
      <c r="C88" s="24"/>
      <c r="D88" s="25"/>
      <c r="E88" s="21"/>
      <c r="F88" s="20"/>
    </row>
    <row r="89" spans="1:6" s="5" customFormat="1" ht="15" customHeight="1" thickBot="1" thickTop="1">
      <c r="A89" s="6" t="s">
        <v>61</v>
      </c>
      <c r="B89" s="7"/>
      <c r="C89" s="28"/>
      <c r="D89" s="29">
        <f>SUM(D3:D88)</f>
        <v>64500.000261924455</v>
      </c>
      <c r="E89" s="30"/>
      <c r="F89" s="31">
        <f>SUM(F3:F88)</f>
        <v>64500</v>
      </c>
    </row>
    <row r="90" ht="13.5" thickTop="1"/>
    <row r="91" ht="12.75">
      <c r="A91" s="32" t="s">
        <v>87</v>
      </c>
    </row>
  </sheetData>
  <mergeCells count="3">
    <mergeCell ref="C2:D2"/>
    <mergeCell ref="E2:F2"/>
    <mergeCell ref="A1:F1"/>
  </mergeCells>
  <printOptions/>
  <pageMargins left="1.3779527559055118" right="0.1968503937007874" top="0.984251968503937" bottom="0.984251968503937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Radotin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</dc:creator>
  <cp:keywords/>
  <dc:description/>
  <cp:lastModifiedBy>MU</cp:lastModifiedBy>
  <cp:lastPrinted>2005-01-04T12:53:50Z</cp:lastPrinted>
  <dcterms:created xsi:type="dcterms:W3CDTF">2003-04-03T06:35:09Z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