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790" windowWidth="11925" windowHeight="4785" activeTab="0"/>
  </bookViews>
  <sheets>
    <sheet name="ZMČ 24 09 08 UR 2008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<sst xmlns="http://schemas.openxmlformats.org/spreadsheetml/2006/main" count="30" uniqueCount="25">
  <si>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K projednání do ZMČ</t>
  </si>
  <si>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</si>
  <si>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</si>
  <si>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</si>
  <si>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</si>
  <si>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</si>
  <si>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</si>
  <si>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</si>
  <si>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</si>
  <si>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</si>
  <si>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</si>
  <si>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</si>
  <si>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</si>
  <si>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</si>
  <si>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</si>
  <si>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</si>
  <si>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UR 26/03/08</t>
  </si>
  <si>
    <t>Úkol: ZVÝŠENÍ  ROZPOČTU  2008  MČ Praha 16 (Radotín)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</si>
  <si>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</si>
  <si>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</si>
  <si>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schválený rozpočet</t>
  </si>
  <si>
    <t>upravený rozpočet</t>
  </si>
  <si>
    <t>dne 24.09.2008</t>
  </si>
  <si>
    <t>UR 18/06/08</t>
  </si>
  <si>
    <t>UR 24/09/08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</si>
</sst>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sz val="9"/>
      <name val="Arial CE"/>
      <family val="2"/>
    </font>
    <font>
      <b/>
      <sz val="8"/>
      <color indexed="17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6" fillId="0" borderId="7" xfId="0" applyNumberFormat="1" applyFont="1" applyBorder="1" applyAlignment="1">
      <alignment/>
    </xf>
    <xf numFmtId="164" fontId="0" fillId="0" borderId="8" xfId="0" applyNumberForma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0" fillId="0" borderId="11" xfId="0" applyNumberFormat="1" applyBorder="1" applyAlignment="1">
      <alignment/>
    </xf>
    <xf numFmtId="164" fontId="6" fillId="0" borderId="12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9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2" fillId="0" borderId="2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64" fontId="10" fillId="2" borderId="27" xfId="0" applyNumberFormat="1" applyFont="1" applyFill="1" applyBorder="1" applyAlignment="1">
      <alignment/>
    </xf>
    <xf numFmtId="164" fontId="10" fillId="2" borderId="16" xfId="0" applyNumberFormat="1" applyFont="1" applyFill="1" applyBorder="1" applyAlignment="1">
      <alignment/>
    </xf>
    <xf numFmtId="164" fontId="10" fillId="2" borderId="17" xfId="0" applyNumberFormat="1" applyFont="1" applyFill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2" xfId="0" applyNumberFormat="1" applyFont="1" applyFill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3.875" style="0" customWidth="1"/>
    <col min="2" max="2" width="9.25390625" style="0" customWidth="1"/>
    <col min="3" max="4" width="7.875" style="0" customWidth="1"/>
    <col min="5" max="5" width="7.625" style="0" customWidth="1"/>
    <col min="6" max="6" width="8.75390625" style="0" hidden="1" customWidth="1"/>
    <col min="7" max="7" width="9.875" style="0" customWidth="1"/>
    <col min="9" max="9" width="7.875" style="0" customWidth="1"/>
    <col min="10" max="10" width="8.125" style="0" customWidth="1"/>
    <col min="11" max="11" width="7.625" style="0" customWidth="1"/>
    <col min="12" max="12" width="8.75390625" style="0" hidden="1" customWidth="1"/>
    <col min="13" max="13" width="9.875" style="0" customWidth="1"/>
    <col min="17" max="17" width="10.00390625" style="0" bestFit="1" customWidth="1"/>
    <col min="22" max="22" width="9.375" style="0" bestFit="1" customWidth="1"/>
  </cols>
  <sheetData>
    <row r="2" spans="3:7" ht="15.75">
      <c r="C2" s="3" t="s">
        <v>0</v>
      </c>
      <c r="D2" s="3"/>
      <c r="E2" s="3"/>
      <c r="F2" s="3"/>
      <c r="G2" s="3"/>
    </row>
    <row r="3" spans="3:7" ht="15.75">
      <c r="C3" s="3" t="s">
        <v>22</v>
      </c>
      <c r="D3" s="3"/>
      <c r="E3" s="3"/>
      <c r="F3" s="3"/>
      <c r="G3" s="3"/>
    </row>
    <row r="6" ht="12.75">
      <c r="A6" s="1" t="s">
        <v>17</v>
      </c>
    </row>
    <row r="8" ht="12.75">
      <c r="A8" s="1" t="s">
        <v>18</v>
      </c>
    </row>
    <row r="10" ht="13.5" thickBot="1"/>
    <row r="11" spans="1:13" ht="12.75">
      <c r="A11" s="10"/>
      <c r="B11" s="54" t="s">
        <v>4</v>
      </c>
      <c r="C11" s="55"/>
      <c r="D11" s="55"/>
      <c r="E11" s="55"/>
      <c r="F11" s="55"/>
      <c r="G11" s="56"/>
      <c r="H11" s="54" t="s">
        <v>3</v>
      </c>
      <c r="I11" s="57"/>
      <c r="J11" s="57"/>
      <c r="K11" s="57"/>
      <c r="L11" s="57"/>
      <c r="M11" s="58"/>
    </row>
    <row r="12" spans="1:13" ht="23.25" thickBot="1">
      <c r="A12" s="11"/>
      <c r="B12" s="17" t="s">
        <v>20</v>
      </c>
      <c r="C12" s="30" t="s">
        <v>16</v>
      </c>
      <c r="D12" s="30" t="s">
        <v>23</v>
      </c>
      <c r="E12" s="29" t="s">
        <v>24</v>
      </c>
      <c r="F12" s="16"/>
      <c r="G12" s="36" t="s">
        <v>21</v>
      </c>
      <c r="H12" s="17" t="s">
        <v>20</v>
      </c>
      <c r="I12" s="30" t="s">
        <v>16</v>
      </c>
      <c r="J12" s="30" t="s">
        <v>23</v>
      </c>
      <c r="K12" s="29" t="s">
        <v>24</v>
      </c>
      <c r="L12" s="41"/>
      <c r="M12" s="36" t="s">
        <v>21</v>
      </c>
    </row>
    <row r="13" spans="1:13" s="2" customFormat="1" ht="12.75">
      <c r="A13" s="45" t="s">
        <v>5</v>
      </c>
      <c r="B13" s="13">
        <v>0</v>
      </c>
      <c r="C13" s="32"/>
      <c r="D13" s="32"/>
      <c r="E13" s="14"/>
      <c r="F13" s="14"/>
      <c r="G13" s="37">
        <f>SUM(B13:F13)</f>
        <v>0</v>
      </c>
      <c r="H13" s="15">
        <v>0</v>
      </c>
      <c r="I13" s="52"/>
      <c r="J13" s="52"/>
      <c r="K13" s="14"/>
      <c r="L13" s="32"/>
      <c r="M13" s="37">
        <f>SUM(H13:L13)</f>
        <v>0</v>
      </c>
    </row>
    <row r="14" spans="1:13" s="2" customFormat="1" ht="12.75">
      <c r="A14" s="46" t="s">
        <v>6</v>
      </c>
      <c r="B14" s="4">
        <v>0</v>
      </c>
      <c r="C14" s="48">
        <f>81/81*3600</f>
        <v>3600</v>
      </c>
      <c r="D14" s="48">
        <f>90/90*3421/3421*(1000+390.5)</f>
        <v>1390.5</v>
      </c>
      <c r="E14" s="6">
        <f>7/7*84/84*5000</f>
        <v>5000</v>
      </c>
      <c r="F14" s="6"/>
      <c r="G14" s="38">
        <f aca="true" t="shared" si="0" ref="G14:G22">SUM(B14:F14)</f>
        <v>9990.5</v>
      </c>
      <c r="H14" s="12">
        <v>0</v>
      </c>
      <c r="I14" s="48">
        <f>81/81*3600</f>
        <v>3600</v>
      </c>
      <c r="J14" s="48"/>
      <c r="K14" s="6">
        <f>7/7*84/84*5000</f>
        <v>5000</v>
      </c>
      <c r="L14" s="33"/>
      <c r="M14" s="38">
        <f aca="true" t="shared" si="1" ref="M14:M22">SUM(H14:L14)</f>
        <v>8600</v>
      </c>
    </row>
    <row r="15" spans="1:13" s="2" customFormat="1" ht="12.75">
      <c r="A15" s="46" t="s">
        <v>7</v>
      </c>
      <c r="B15" s="4">
        <v>400</v>
      </c>
      <c r="C15" s="49"/>
      <c r="D15" s="49"/>
      <c r="E15" s="5"/>
      <c r="F15" s="5"/>
      <c r="G15" s="38">
        <f t="shared" si="0"/>
        <v>400</v>
      </c>
      <c r="H15" s="12">
        <v>0</v>
      </c>
      <c r="I15" s="49"/>
      <c r="J15" s="49"/>
      <c r="K15" s="5"/>
      <c r="L15" s="34"/>
      <c r="M15" s="38">
        <f t="shared" si="1"/>
        <v>0</v>
      </c>
    </row>
    <row r="16" spans="1:13" s="2" customFormat="1" ht="12.75">
      <c r="A16" s="46" t="s">
        <v>8</v>
      </c>
      <c r="B16" s="4">
        <f>5174*0+5420</f>
        <v>5420</v>
      </c>
      <c r="C16" s="49">
        <f>81/81*35</f>
        <v>35</v>
      </c>
      <c r="D16" s="49">
        <f>84/84*1500+90/90*(3113/3113*336.9+3111/3111*150.8)</f>
        <v>1987.7</v>
      </c>
      <c r="E16" s="5">
        <f>5/5*91/91*83+8/8*99/99*1311/1311*611.5</f>
        <v>694.5</v>
      </c>
      <c r="F16" s="5"/>
      <c r="G16" s="38">
        <f t="shared" si="0"/>
        <v>8137.2</v>
      </c>
      <c r="H16" s="12">
        <v>0</v>
      </c>
      <c r="I16" s="49">
        <f>81/81*35</f>
        <v>35</v>
      </c>
      <c r="J16" s="49">
        <f>84/84*1500</f>
        <v>1500</v>
      </c>
      <c r="K16" s="5">
        <f>5/5*91/91*83</f>
        <v>83</v>
      </c>
      <c r="L16" s="34"/>
      <c r="M16" s="38">
        <f t="shared" si="1"/>
        <v>1618</v>
      </c>
    </row>
    <row r="17" spans="1:13" s="2" customFormat="1" ht="12.75">
      <c r="A17" s="46" t="s">
        <v>9</v>
      </c>
      <c r="B17" s="4">
        <f>4730*0+4215-264</f>
        <v>3951</v>
      </c>
      <c r="C17" s="48">
        <f>13235/13235*12717+13306/13306*6600+98116/98116*216.7+98216/98216*324.5+81/81*70</f>
        <v>19928.2</v>
      </c>
      <c r="D17" s="48">
        <f>98216/98216*(324.5*0+348.3)+81/81*392</f>
        <v>740.3</v>
      </c>
      <c r="E17" s="6">
        <f>98216/98216*(324.5*0+348.3*0+7/7*348.3)+13235/13235*(12717*0+8/8*2663)</f>
        <v>3011.3</v>
      </c>
      <c r="F17" s="6"/>
      <c r="G17" s="38">
        <f t="shared" si="0"/>
        <v>27630.8</v>
      </c>
      <c r="H17" s="12">
        <f>1624*0+1534</f>
        <v>1534</v>
      </c>
      <c r="I17" s="48">
        <f>13235/13235*12717+13306/13306*6600+98116/98116*216.7+98216/98216*324.5+81/81*70</f>
        <v>19928.2</v>
      </c>
      <c r="J17" s="48">
        <f>98216/98216*(324.5*0+348.3)+81/81*392</f>
        <v>740.3</v>
      </c>
      <c r="K17" s="6">
        <f>98216/98216*(324.5*0+348.3*0+7/7*348.3)+13235/13235*(12717*0+8/8*2663)</f>
        <v>3011.3</v>
      </c>
      <c r="L17" s="33"/>
      <c r="M17" s="38">
        <f t="shared" si="1"/>
        <v>25213.8</v>
      </c>
    </row>
    <row r="18" spans="1:13" s="2" customFormat="1" ht="12.75">
      <c r="A18" s="46" t="s">
        <v>10</v>
      </c>
      <c r="B18" s="4">
        <f>2373*0+2844</f>
        <v>2844</v>
      </c>
      <c r="C18" s="49">
        <f>81/81*40.6</f>
        <v>40.6</v>
      </c>
      <c r="D18" s="49">
        <f>84/84*7000</f>
        <v>7000</v>
      </c>
      <c r="E18" s="5"/>
      <c r="F18" s="5"/>
      <c r="G18" s="38">
        <f t="shared" si="0"/>
        <v>9884.6</v>
      </c>
      <c r="H18" s="12">
        <v>262</v>
      </c>
      <c r="I18" s="49">
        <f>81/81*40.6</f>
        <v>40.6</v>
      </c>
      <c r="J18" s="49">
        <f>84/84*7000</f>
        <v>7000</v>
      </c>
      <c r="K18" s="5"/>
      <c r="L18" s="34"/>
      <c r="M18" s="38">
        <f t="shared" si="1"/>
        <v>7302.6</v>
      </c>
    </row>
    <row r="19" spans="1:13" s="2" customFormat="1" ht="12.75">
      <c r="A19" s="46" t="s">
        <v>11</v>
      </c>
      <c r="B19" s="4">
        <f>95*0+200</f>
        <v>200</v>
      </c>
      <c r="C19" s="49"/>
      <c r="D19" s="49"/>
      <c r="E19" s="5">
        <f>7/7*81/81*220</f>
        <v>220</v>
      </c>
      <c r="F19" s="5"/>
      <c r="G19" s="38">
        <f t="shared" si="0"/>
        <v>420</v>
      </c>
      <c r="H19" s="12">
        <v>0</v>
      </c>
      <c r="I19" s="49"/>
      <c r="J19" s="49"/>
      <c r="K19" s="5">
        <f>7/7*81/81*220</f>
        <v>220</v>
      </c>
      <c r="L19" s="34"/>
      <c r="M19" s="38">
        <f t="shared" si="1"/>
        <v>220</v>
      </c>
    </row>
    <row r="20" spans="1:13" s="2" customFormat="1" ht="12.75">
      <c r="A20" s="46" t="s">
        <v>12</v>
      </c>
      <c r="B20" s="4">
        <v>7650</v>
      </c>
      <c r="C20" s="49"/>
      <c r="D20" s="49"/>
      <c r="E20" s="5"/>
      <c r="F20" s="5"/>
      <c r="G20" s="38">
        <f t="shared" si="0"/>
        <v>7650</v>
      </c>
      <c r="H20" s="12">
        <f>227*0+0</f>
        <v>0</v>
      </c>
      <c r="I20" s="49"/>
      <c r="J20" s="49"/>
      <c r="K20" s="5"/>
      <c r="L20" s="34"/>
      <c r="M20" s="38">
        <f t="shared" si="1"/>
        <v>0</v>
      </c>
    </row>
    <row r="21" spans="1:13" s="2" customFormat="1" ht="12.75">
      <c r="A21" s="46" t="s">
        <v>13</v>
      </c>
      <c r="B21" s="4">
        <f>43984*0+(42269+107/107*820)+4112/4112*465</f>
        <v>43554</v>
      </c>
      <c r="C21" s="49"/>
      <c r="D21" s="49">
        <f>98031/98031*60</f>
        <v>60</v>
      </c>
      <c r="E21" s="5">
        <f>6/6*81/81*160+7/7*98031/98031*60+8/8*99/99*(51/51*(52/52*100+54/54*500+54/54*200))</f>
        <v>1020</v>
      </c>
      <c r="F21" s="5"/>
      <c r="G21" s="38">
        <f t="shared" si="0"/>
        <v>44634</v>
      </c>
      <c r="H21" s="12">
        <f>1754*0+870</f>
        <v>870</v>
      </c>
      <c r="I21" s="49"/>
      <c r="J21" s="49">
        <f>98031/98031*60</f>
        <v>60</v>
      </c>
      <c r="K21" s="5">
        <f>6/6*81/81*160+7/7*98031/98031*60+8/8*99/99*(51/51*(52/52*100+54/54*500+54/54*200)*0)</f>
        <v>220</v>
      </c>
      <c r="L21" s="34"/>
      <c r="M21" s="38">
        <f t="shared" si="1"/>
        <v>1150</v>
      </c>
    </row>
    <row r="22" spans="1:13" s="2" customFormat="1" ht="13.5" thickBot="1">
      <c r="A22" s="47" t="s">
        <v>14</v>
      </c>
      <c r="B22" s="18">
        <f>0+827*0+820*0</f>
        <v>0</v>
      </c>
      <c r="C22" s="50"/>
      <c r="D22" s="50"/>
      <c r="E22" s="19"/>
      <c r="F22" s="19"/>
      <c r="G22" s="39">
        <f t="shared" si="0"/>
        <v>0</v>
      </c>
      <c r="H22" s="20">
        <f>60539-2110*0-60539+61353</f>
        <v>61353</v>
      </c>
      <c r="I22" s="53"/>
      <c r="J22" s="50"/>
      <c r="K22" s="19">
        <f>7/7*99/99*1411.5</f>
        <v>1411.5</v>
      </c>
      <c r="L22" s="35"/>
      <c r="M22" s="39">
        <f t="shared" si="1"/>
        <v>62764.5</v>
      </c>
    </row>
    <row r="23" spans="1:13" s="2" customFormat="1" ht="13.5" thickBot="1">
      <c r="A23" s="25" t="s">
        <v>15</v>
      </c>
      <c r="B23" s="26">
        <f aca="true" t="shared" si="2" ref="B23:M23">SUM(B13:B22)</f>
        <v>64019</v>
      </c>
      <c r="C23" s="51">
        <f t="shared" si="2"/>
        <v>23603.8</v>
      </c>
      <c r="D23" s="51">
        <f t="shared" si="2"/>
        <v>11178.5</v>
      </c>
      <c r="E23" s="27">
        <f t="shared" si="2"/>
        <v>9945.8</v>
      </c>
      <c r="F23" s="27">
        <f t="shared" si="2"/>
        <v>0</v>
      </c>
      <c r="G23" s="40">
        <f t="shared" si="2"/>
        <v>108747.1</v>
      </c>
      <c r="H23" s="28">
        <f t="shared" si="2"/>
        <v>64019</v>
      </c>
      <c r="I23" s="51">
        <f t="shared" si="2"/>
        <v>23603.8</v>
      </c>
      <c r="J23" s="51">
        <f t="shared" si="2"/>
        <v>9300.3</v>
      </c>
      <c r="K23" s="27">
        <f t="shared" si="2"/>
        <v>9945.8</v>
      </c>
      <c r="L23" s="31">
        <f t="shared" si="2"/>
        <v>0</v>
      </c>
      <c r="M23" s="40">
        <f t="shared" si="2"/>
        <v>106868.9</v>
      </c>
    </row>
    <row r="24" spans="1:13" ht="13.5" thickBot="1">
      <c r="A24" s="21" t="s">
        <v>19</v>
      </c>
      <c r="B24" s="22"/>
      <c r="C24" s="23"/>
      <c r="D24" s="23"/>
      <c r="E24" s="23"/>
      <c r="F24" s="23"/>
      <c r="G24" s="24"/>
      <c r="H24" s="42">
        <f>H23-B23</f>
        <v>0</v>
      </c>
      <c r="I24" s="43">
        <f>I23-C23</f>
        <v>0</v>
      </c>
      <c r="J24" s="43">
        <f>J23-D23</f>
        <v>-1878.2000000000007</v>
      </c>
      <c r="K24" s="43"/>
      <c r="L24" s="43">
        <f>L23-F23</f>
        <v>0</v>
      </c>
      <c r="M24" s="44">
        <f>M23-G23</f>
        <v>-1878.2000000000116</v>
      </c>
    </row>
    <row r="26" spans="1:5" ht="12.75">
      <c r="A26" s="7" t="s">
        <v>1</v>
      </c>
      <c r="C26" s="8">
        <v>39700</v>
      </c>
      <c r="D26" s="8"/>
      <c r="E26" s="8"/>
    </row>
    <row r="27" spans="3:5" ht="12.75">
      <c r="C27" s="9" t="s">
        <v>2</v>
      </c>
      <c r="D27" s="9"/>
      <c r="E27" s="9"/>
    </row>
  </sheetData>
  <mergeCells count="2">
    <mergeCell ref="B11:G11"/>
    <mergeCell ref="H11:M11"/>
  </mergeCells>
  <printOptions/>
  <pageMargins left="0.5905511811023623" right="0" top="0.3937007874015748" bottom="0.5905511811023623" header="0.11811023622047245" footer="0.11811023622047245"/>
  <pageSetup horizontalDpi="360" verticalDpi="360" orientation="portrait" paperSize="9" scale="95" r:id="rId1"/>
  <headerFooter alignWithMargins="0"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Jana Černá, Dis</cp:lastModifiedBy>
  <cp:lastPrinted>2008-09-10T13:02:15Z</cp:lastPrinted>
  <dcterms:created xsi:type="dcterms:W3CDTF">2006-12-09T13:04:18Z</dcterms:created>
  <dcterms:modified xsi:type="dcterms:W3CDTF">2008-09-10T13:02:22Z</dcterms:modified>
  <cp:category/>
  <cp:version/>
  <cp:contentType/>
  <cp:contentStatus/>
</cp:coreProperties>
</file>