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870" windowWidth="18315" windowHeight="80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'List1'!$A:$A,'List1'!$1:$2</definedName>
  </definedNames>
  <calcPr fullCalcOnLoad="1"/>
</workbook>
</file>

<file path=xl/sharedStrings.xml><?xml version="1.0" encoding="utf-8"?>
<sst xmlns="http://schemas.openxmlformats.org/spreadsheetml/2006/main" count="100" uniqueCount="93">
  <si>
    <t>3421 dětská hřiště</t>
  </si>
  <si>
    <t>3111 mat.škola</t>
  </si>
  <si>
    <t>3113 zákl.škola</t>
  </si>
  <si>
    <t>3141 škol.jídelna</t>
  </si>
  <si>
    <t>3231 zákl.uměl.</t>
  </si>
  <si>
    <t>4351/1,2 domy s peč.sl</t>
  </si>
  <si>
    <t>4351/4 přísp.stravné</t>
  </si>
  <si>
    <t>4351 peč.služba</t>
  </si>
  <si>
    <t>4319 soc. péče</t>
  </si>
  <si>
    <t>4329 péče o mládež</t>
  </si>
  <si>
    <t>4359 ost.soc</t>
  </si>
  <si>
    <t>4379 péče o seniory</t>
  </si>
  <si>
    <r>
      <t>2310</t>
    </r>
    <r>
      <rPr>
        <sz val="8"/>
        <rFont val="Arial"/>
        <family val="2"/>
      </rPr>
      <t xml:space="preserve"> voda </t>
    </r>
    <r>
      <rPr>
        <sz val="9"/>
        <rFont val="Arial"/>
        <family val="0"/>
      </rPr>
      <t>2321</t>
    </r>
    <r>
      <rPr>
        <sz val="8"/>
        <rFont val="Arial"/>
        <family val="2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2"/>
      </rPr>
      <t xml:space="preserve"> odpady</t>
    </r>
  </si>
  <si>
    <t>3313 kino</t>
  </si>
  <si>
    <t>3314 knihovna</t>
  </si>
  <si>
    <t>3319 kult.střed</t>
  </si>
  <si>
    <t>3319 kronika,letopis</t>
  </si>
  <si>
    <t>3319 kult.akce</t>
  </si>
  <si>
    <t>3412 sport.hala</t>
  </si>
  <si>
    <t>5512 dobrov.hasiči</t>
  </si>
  <si>
    <t>3612 bytové hosp.</t>
  </si>
  <si>
    <t>3639,3632 techn.sl</t>
  </si>
  <si>
    <t>6112 ZMČ</t>
  </si>
  <si>
    <t>6171 úřad provoz</t>
  </si>
  <si>
    <t>6171 objekty 21,23,732</t>
  </si>
  <si>
    <t>investiční akce</t>
  </si>
  <si>
    <t>kulturní akce</t>
  </si>
  <si>
    <t>různé organizační</t>
  </si>
  <si>
    <t>MČ CELKEM</t>
  </si>
  <si>
    <t>V Ý D A J E</t>
  </si>
  <si>
    <t>P Ř Í J M Y</t>
  </si>
  <si>
    <t>2460 splátky půjček SFZ</t>
  </si>
  <si>
    <t>2141 úroky</t>
  </si>
  <si>
    <t>2210 sankce</t>
  </si>
  <si>
    <t>2343 dobýv.prostor</t>
  </si>
  <si>
    <t>4131 z účtu ekon.činnosti</t>
  </si>
  <si>
    <t>4121 HMP dotace</t>
  </si>
  <si>
    <t>1511 daň z nemovitostí</t>
  </si>
  <si>
    <t>1361 správní poplatky</t>
  </si>
  <si>
    <t>1341-5,7,51 místní poplatky</t>
  </si>
  <si>
    <t>dotace stát:</t>
  </si>
  <si>
    <t>3636 územní rozvoj</t>
  </si>
  <si>
    <t>3745 veřejná zeleň</t>
  </si>
  <si>
    <t>3639 komun.služby</t>
  </si>
  <si>
    <t>2219 ost.zál.komun</t>
  </si>
  <si>
    <t>2212 silnice</t>
  </si>
  <si>
    <t>3539 digit.rentgen</t>
  </si>
  <si>
    <t>FV 2009</t>
  </si>
  <si>
    <r>
      <t xml:space="preserve">2329 nahod </t>
    </r>
    <r>
      <rPr>
        <sz val="7"/>
        <rFont val="Arial"/>
        <family val="2"/>
      </rPr>
      <t>(z r. 2009), 2322 poj.pln</t>
    </r>
  </si>
  <si>
    <t>Rozpočet 2011</t>
  </si>
  <si>
    <t>úprava rozpočtu ZMČ 03/2011</t>
  </si>
  <si>
    <t>Upravený rozpočet 2011</t>
  </si>
  <si>
    <t>Účelové prostředky poskytnuté státem a HMP:</t>
  </si>
  <si>
    <t>stát:</t>
  </si>
  <si>
    <t>HMP:</t>
  </si>
  <si>
    <t>účelové dotace CELKEM</t>
  </si>
  <si>
    <t>MČ P 16 CELKEM</t>
  </si>
  <si>
    <t>4121 výnos DPPO za 2010</t>
  </si>
  <si>
    <t>úprava rozpočtu ZMČ 06/2011</t>
  </si>
  <si>
    <r>
      <t>dary</t>
    </r>
    <r>
      <rPr>
        <sz val="7"/>
        <rFont val="Arial"/>
        <family val="2"/>
      </rPr>
      <t xml:space="preserve"> 2321 neinv 3121 inv 4129</t>
    </r>
  </si>
  <si>
    <t>2322 pojistné 2329 nahodilé příjmy</t>
  </si>
  <si>
    <t>02 Sběrný dvůr</t>
  </si>
  <si>
    <t>04 prevence (ZŠ)</t>
  </si>
  <si>
    <t>04 integrace (ZŠ)</t>
  </si>
  <si>
    <t>04 integrace (MŠ)</t>
  </si>
  <si>
    <t>05 prevence (ÚMČ)</t>
  </si>
  <si>
    <t>09 ZOZ</t>
  </si>
  <si>
    <t>09 grant soc.služby</t>
  </si>
  <si>
    <t>3629 mobilář</t>
  </si>
  <si>
    <t>3539 zdravotnictví</t>
  </si>
  <si>
    <t>06 knihovny</t>
  </si>
  <si>
    <t>09 SLBD</t>
  </si>
  <si>
    <r>
      <t>09 výkon agendy soc.sl</t>
    </r>
    <r>
      <rPr>
        <sz val="8"/>
        <rFont val="Arial"/>
        <family val="2"/>
      </rPr>
      <t xml:space="preserve"> 98116</t>
    </r>
  </si>
  <si>
    <r>
      <t>09 SPOD I. a II.Q</t>
    </r>
    <r>
      <rPr>
        <sz val="8"/>
        <rFont val="Arial"/>
        <family val="2"/>
      </rPr>
      <t xml:space="preserve"> 98216</t>
    </r>
  </si>
  <si>
    <r>
      <t>05 Příspěvek na péči</t>
    </r>
    <r>
      <rPr>
        <sz val="8"/>
        <rFont val="Arial"/>
        <family val="2"/>
      </rPr>
      <t xml:space="preserve"> UZ 13235</t>
    </r>
  </si>
  <si>
    <r>
      <t>05 Hmotná nouze a ZP</t>
    </r>
    <r>
      <rPr>
        <sz val="8"/>
        <rFont val="Arial"/>
        <family val="2"/>
      </rPr>
      <t xml:space="preserve"> UZ 13306</t>
    </r>
  </si>
  <si>
    <t>01   ÚZEMNÍ  ROZVOJ</t>
  </si>
  <si>
    <t>02   INFRASTRUKTURA</t>
  </si>
  <si>
    <t>03   D O P R A V A</t>
  </si>
  <si>
    <t>04   Š K O L S T V Í</t>
  </si>
  <si>
    <t>05   SOC. A  ZDRAV.</t>
  </si>
  <si>
    <t>06   KULTURA  A  SPORT</t>
  </si>
  <si>
    <t>07   B E Z P E Č N O S T</t>
  </si>
  <si>
    <t>08   HOSPODÁŘSTVÍ</t>
  </si>
  <si>
    <t>09   VNITŘNÍ  SPRÁVA</t>
  </si>
  <si>
    <t>10   FINANCOVÁNÍ</t>
  </si>
  <si>
    <t>Usnesení zastupitelstva č. 4</t>
  </si>
  <si>
    <t>Úprava rozpočtu MČ Praha 16 na rok 2011</t>
  </si>
  <si>
    <r>
      <t>Číslo zastupitelstva:</t>
    </r>
    <r>
      <rPr>
        <sz val="8.5"/>
        <color indexed="8"/>
        <rFont val="Verdana"/>
        <family val="2"/>
      </rPr>
      <t xml:space="preserve"> 5</t>
    </r>
  </si>
  <si>
    <t>č. 4</t>
  </si>
  <si>
    <t>Ze dne 15.6.2011</t>
  </si>
  <si>
    <t>s c h v a l u j e</t>
  </si>
  <si>
    <t>úpravu rozpočtu Městské části Praha 16 na rok 2011 o  6.846,1 tis. Kč na celkovou výši příjmů i výdajů 110.569,1 tis. Kč.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</si>
</sst>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0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i/>
      <sz val="8"/>
      <name val="Arial CE"/>
      <family val="2"/>
    </font>
    <font>
      <sz val="10"/>
      <name val="Arial CE"/>
      <family val="0"/>
    </font>
    <font>
      <sz val="8"/>
      <name val="Arial CE"/>
      <family val="0"/>
    </font>
    <font>
      <sz val="10"/>
      <color indexed="57"/>
      <name val="Arial CE"/>
      <family val="0"/>
    </font>
    <font>
      <sz val="8"/>
      <color indexed="10"/>
      <name val="Arial"/>
      <family val="0"/>
    </font>
    <font>
      <sz val="9"/>
      <color indexed="12"/>
      <name val="Arial"/>
      <family val="0"/>
    </font>
    <font>
      <b/>
      <sz val="9"/>
      <name val="Arial"/>
      <family val="0"/>
    </font>
    <font>
      <sz val="9"/>
      <color indexed="2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Verdana"/>
      <family val="2"/>
    </font>
    <font>
      <b/>
      <sz val="8.5"/>
      <color indexed="8"/>
      <name val="Verdana"/>
      <family val="2"/>
    </font>
    <font>
      <sz val="8.5"/>
      <color indexed="8"/>
      <name val="Verdana"/>
      <family val="2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164" fontId="5" fillId="0" borderId="4" xfId="0" applyNumberFormat="1" applyFont="1" applyFill="1" applyBorder="1" applyAlignment="1">
      <alignment wrapText="1"/>
    </xf>
    <xf numFmtId="164" fontId="0" fillId="0" borderId="4" xfId="0" applyNumberFormat="1" applyFont="1" applyFill="1" applyBorder="1" applyAlignment="1">
      <alignment/>
    </xf>
    <xf numFmtId="0" fontId="2" fillId="0" borderId="6" xfId="0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/>
    </xf>
    <xf numFmtId="164" fontId="3" fillId="3" borderId="6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/>
    </xf>
    <xf numFmtId="164" fontId="6" fillId="0" borderId="4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8" fillId="0" borderId="4" xfId="0" applyNumberFormat="1" applyFont="1" applyFill="1" applyBorder="1" applyAlignment="1">
      <alignment wrapText="1"/>
    </xf>
    <xf numFmtId="164" fontId="9" fillId="0" borderId="4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0" fillId="3" borderId="4" xfId="0" applyNumberFormat="1" applyFont="1" applyFill="1" applyBorder="1" applyAlignment="1">
      <alignment/>
    </xf>
    <xf numFmtId="164" fontId="0" fillId="3" borderId="5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3" fillId="3" borderId="9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64" fontId="13" fillId="0" borderId="4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14" fillId="0" borderId="4" xfId="0" applyFont="1" applyFill="1" applyBorder="1" applyAlignment="1">
      <alignment/>
    </xf>
    <xf numFmtId="164" fontId="15" fillId="3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3" fillId="2" borderId="3" xfId="0" applyFont="1" applyFill="1" applyBorder="1" applyAlignment="1">
      <alignment wrapText="1"/>
    </xf>
    <xf numFmtId="0" fontId="3" fillId="3" borderId="10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164" fontId="0" fillId="0" borderId="12" xfId="0" applyNumberFormat="1" applyFont="1" applyBorder="1" applyAlignment="1">
      <alignment/>
    </xf>
    <xf numFmtId="0" fontId="2" fillId="0" borderId="12" xfId="0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3" fillId="0" borderId="16" xfId="0" applyFont="1" applyBorder="1" applyAlignment="1">
      <alignment wrapText="1"/>
    </xf>
    <xf numFmtId="164" fontId="0" fillId="0" borderId="17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164" fontId="0" fillId="0" borderId="5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1" fillId="3" borderId="18" xfId="0" applyFont="1" applyFill="1" applyBorder="1" applyAlignment="1">
      <alignment wrapText="1"/>
    </xf>
    <xf numFmtId="164" fontId="3" fillId="3" borderId="19" xfId="0" applyNumberFormat="1" applyFont="1" applyFill="1" applyBorder="1" applyAlignment="1">
      <alignment/>
    </xf>
    <xf numFmtId="0" fontId="1" fillId="0" borderId="14" xfId="0" applyFont="1" applyBorder="1" applyAlignment="1">
      <alignment wrapText="1"/>
    </xf>
    <xf numFmtId="164" fontId="0" fillId="0" borderId="15" xfId="0" applyNumberFormat="1" applyFont="1" applyBorder="1" applyAlignment="1">
      <alignment/>
    </xf>
    <xf numFmtId="0" fontId="11" fillId="4" borderId="20" xfId="0" applyFont="1" applyFill="1" applyBorder="1" applyAlignment="1">
      <alignment wrapText="1"/>
    </xf>
    <xf numFmtId="164" fontId="3" fillId="4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164" fontId="3" fillId="4" borderId="22" xfId="0" applyNumberFormat="1" applyFont="1" applyFill="1" applyBorder="1" applyAlignment="1">
      <alignment/>
    </xf>
    <xf numFmtId="164" fontId="3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85" zoomScaleNormal="85" workbookViewId="0" topLeftCell="A1">
      <pane xSplit="1" ySplit="2" topLeftCell="B6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0" sqref="A90"/>
    </sheetView>
  </sheetViews>
  <sheetFormatPr defaultColWidth="9.140625" defaultRowHeight="12.75"/>
  <cols>
    <col min="1" max="1" width="27.57421875" style="2" customWidth="1"/>
    <col min="2" max="2" width="9.28125" style="4" customWidth="1"/>
    <col min="3" max="3" width="8.140625" style="4" customWidth="1"/>
    <col min="4" max="4" width="9.28125" style="4" customWidth="1"/>
    <col min="5" max="5" width="9.28125" style="4" hidden="1" customWidth="1"/>
    <col min="6" max="6" width="9.28125" style="4" customWidth="1"/>
    <col min="7" max="7" width="20.421875" style="3" customWidth="1"/>
    <col min="8" max="8" width="8.8515625" style="4" customWidth="1"/>
    <col min="9" max="9" width="8.140625" style="4" customWidth="1"/>
    <col min="10" max="10" width="9.28125" style="4" customWidth="1"/>
    <col min="11" max="11" width="9.28125" style="4" hidden="1" customWidth="1"/>
    <col min="12" max="12" width="9.28125" style="4" customWidth="1"/>
    <col min="13" max="16384" width="9.140625" style="30" customWidth="1"/>
  </cols>
  <sheetData>
    <row r="1" spans="1:12" ht="13.5" thickTop="1">
      <c r="A1" s="5"/>
      <c r="B1" s="76" t="s">
        <v>29</v>
      </c>
      <c r="C1" s="77"/>
      <c r="D1" s="77"/>
      <c r="E1" s="77"/>
      <c r="F1" s="78"/>
      <c r="G1" s="6"/>
      <c r="H1" s="76" t="s">
        <v>30</v>
      </c>
      <c r="I1" s="79"/>
      <c r="J1" s="79"/>
      <c r="K1" s="79"/>
      <c r="L1" s="80"/>
    </row>
    <row r="2" spans="1:12" s="1" customFormat="1" ht="48">
      <c r="A2" s="7"/>
      <c r="B2" s="26" t="s">
        <v>49</v>
      </c>
      <c r="C2" s="26" t="s">
        <v>50</v>
      </c>
      <c r="D2" s="26" t="s">
        <v>58</v>
      </c>
      <c r="E2" s="26"/>
      <c r="F2" s="26" t="s">
        <v>51</v>
      </c>
      <c r="G2" s="8"/>
      <c r="H2" s="26" t="s">
        <v>49</v>
      </c>
      <c r="I2" s="26" t="s">
        <v>50</v>
      </c>
      <c r="J2" s="26" t="s">
        <v>58</v>
      </c>
      <c r="K2" s="26"/>
      <c r="L2" s="27" t="s">
        <v>51</v>
      </c>
    </row>
    <row r="3" spans="1:12" ht="12.75">
      <c r="A3" s="9" t="s">
        <v>41</v>
      </c>
      <c r="B3" s="10"/>
      <c r="C3" s="10"/>
      <c r="D3" s="10"/>
      <c r="E3" s="10"/>
      <c r="F3" s="38">
        <f>SUM(B3:E3)</f>
        <v>0</v>
      </c>
      <c r="G3" s="11"/>
      <c r="H3" s="10"/>
      <c r="I3" s="10"/>
      <c r="J3" s="10"/>
      <c r="K3" s="10"/>
      <c r="L3" s="39">
        <f>SUM(H3:K3)</f>
        <v>0</v>
      </c>
    </row>
    <row r="4" spans="1:12" ht="12.75" hidden="1">
      <c r="A4" s="9"/>
      <c r="B4" s="10"/>
      <c r="C4" s="10"/>
      <c r="D4" s="10"/>
      <c r="E4" s="10"/>
      <c r="F4" s="38">
        <f>SUM(B4:E4)</f>
        <v>0</v>
      </c>
      <c r="G4" s="11"/>
      <c r="H4" s="10"/>
      <c r="I4" s="10"/>
      <c r="J4" s="10"/>
      <c r="K4" s="10"/>
      <c r="L4" s="39">
        <f>SUM(H4:K4)</f>
        <v>0</v>
      </c>
    </row>
    <row r="5" spans="1:12" ht="16.5" customHeight="1">
      <c r="A5" s="51" t="s">
        <v>76</v>
      </c>
      <c r="B5" s="21">
        <f>SUM(B3:B4)</f>
        <v>0</v>
      </c>
      <c r="C5" s="21"/>
      <c r="D5" s="21">
        <f>SUM(D3:D4)</f>
        <v>0</v>
      </c>
      <c r="E5" s="21">
        <f>SUM(E3:E4)</f>
        <v>0</v>
      </c>
      <c r="F5" s="21">
        <f>SUM(F3:F4)</f>
        <v>0</v>
      </c>
      <c r="G5" s="35"/>
      <c r="H5" s="21">
        <f>SUM(H3:H4)</f>
        <v>0</v>
      </c>
      <c r="I5" s="21"/>
      <c r="J5" s="21">
        <f>SUM(J3:J4)</f>
        <v>0</v>
      </c>
      <c r="K5" s="21">
        <f>SUM(K3:K4)</f>
        <v>0</v>
      </c>
      <c r="L5" s="22">
        <f>SUM(L3:L4)</f>
        <v>0</v>
      </c>
    </row>
    <row r="6" spans="1:12" ht="12.75">
      <c r="A6" s="9" t="s">
        <v>0</v>
      </c>
      <c r="B6" s="10">
        <v>100</v>
      </c>
      <c r="C6" s="10"/>
      <c r="D6" s="10">
        <f>2*50</f>
        <v>100</v>
      </c>
      <c r="E6" s="10"/>
      <c r="F6" s="38">
        <f>SUM(B6:E6)</f>
        <v>200</v>
      </c>
      <c r="G6" s="11"/>
      <c r="H6" s="10"/>
      <c r="I6" s="10"/>
      <c r="J6" s="10"/>
      <c r="K6" s="10"/>
      <c r="L6" s="39">
        <f>SUM(H6:K6)</f>
        <v>0</v>
      </c>
    </row>
    <row r="7" spans="1:12" ht="12.75">
      <c r="A7" s="9" t="s">
        <v>68</v>
      </c>
      <c r="B7" s="10"/>
      <c r="C7" s="10"/>
      <c r="D7" s="10">
        <v>750</v>
      </c>
      <c r="E7" s="10"/>
      <c r="F7" s="38">
        <f>SUM(B7:E7)</f>
        <v>750</v>
      </c>
      <c r="G7" s="11"/>
      <c r="H7" s="10"/>
      <c r="I7" s="10"/>
      <c r="J7" s="10"/>
      <c r="K7" s="10"/>
      <c r="L7" s="39"/>
    </row>
    <row r="8" spans="1:12" ht="23.25">
      <c r="A8" s="9" t="s">
        <v>12</v>
      </c>
      <c r="B8" s="10">
        <f>100+500</f>
        <v>600</v>
      </c>
      <c r="C8" s="10"/>
      <c r="D8" s="10">
        <v>113</v>
      </c>
      <c r="E8" s="10"/>
      <c r="F8" s="38">
        <f>SUM(B8:E8)</f>
        <v>713</v>
      </c>
      <c r="G8" s="11"/>
      <c r="H8" s="10"/>
      <c r="I8" s="10"/>
      <c r="J8" s="10"/>
      <c r="K8" s="10"/>
      <c r="L8" s="39">
        <f>SUM(H8:K8)</f>
        <v>0</v>
      </c>
    </row>
    <row r="9" spans="1:12" ht="12.75" hidden="1">
      <c r="A9" s="9" t="s">
        <v>43</v>
      </c>
      <c r="B9" s="10"/>
      <c r="C9" s="10"/>
      <c r="D9" s="10"/>
      <c r="E9" s="10"/>
      <c r="F9" s="38">
        <f>SUM(B9:E9)</f>
        <v>0</v>
      </c>
      <c r="G9" s="11"/>
      <c r="H9" s="10"/>
      <c r="I9" s="10"/>
      <c r="J9" s="10"/>
      <c r="K9" s="10"/>
      <c r="L9" s="39">
        <f>SUM(H9:K9)</f>
        <v>0</v>
      </c>
    </row>
    <row r="10" spans="1:12" ht="12.75">
      <c r="A10" s="9" t="s">
        <v>42</v>
      </c>
      <c r="B10" s="10">
        <v>100</v>
      </c>
      <c r="C10" s="10"/>
      <c r="D10" s="10">
        <v>40</v>
      </c>
      <c r="E10" s="10"/>
      <c r="F10" s="38">
        <f>SUM(B10:E10)</f>
        <v>140</v>
      </c>
      <c r="G10" s="11"/>
      <c r="H10" s="10"/>
      <c r="I10" s="10"/>
      <c r="J10" s="10"/>
      <c r="K10" s="10"/>
      <c r="L10" s="39">
        <f>SUM(H10:K10)</f>
        <v>0</v>
      </c>
    </row>
    <row r="11" spans="1:12" ht="16.5" customHeight="1">
      <c r="A11" s="51" t="s">
        <v>77</v>
      </c>
      <c r="B11" s="21">
        <f>SUM(B6:B10)</f>
        <v>800</v>
      </c>
      <c r="C11" s="21"/>
      <c r="D11" s="21">
        <f>SUM(D6:D10)</f>
        <v>1003</v>
      </c>
      <c r="E11" s="21">
        <f>SUM(E6:E10)</f>
        <v>0</v>
      </c>
      <c r="F11" s="21">
        <f>SUM(F6:F10)</f>
        <v>1803</v>
      </c>
      <c r="G11" s="48"/>
      <c r="H11" s="21">
        <f>SUM(H6:H10)</f>
        <v>0</v>
      </c>
      <c r="I11" s="21"/>
      <c r="J11" s="21">
        <f>SUM(J6:J10)</f>
        <v>0</v>
      </c>
      <c r="K11" s="21">
        <f>SUM(K6:K10)</f>
        <v>0</v>
      </c>
      <c r="L11" s="22">
        <f>SUM(L6:L10)</f>
        <v>0</v>
      </c>
    </row>
    <row r="12" spans="1:12" ht="12.75">
      <c r="A12" s="9" t="s">
        <v>45</v>
      </c>
      <c r="B12" s="10">
        <f>500-300</f>
        <v>200</v>
      </c>
      <c r="C12" s="10"/>
      <c r="D12" s="10">
        <f>100+180+121+180</f>
        <v>581</v>
      </c>
      <c r="E12" s="10"/>
      <c r="F12" s="38">
        <f>SUM(B12:E12)</f>
        <v>781</v>
      </c>
      <c r="G12" s="13"/>
      <c r="H12" s="10"/>
      <c r="I12" s="10"/>
      <c r="J12" s="10"/>
      <c r="K12" s="10"/>
      <c r="L12" s="39">
        <f>SUM(H12:K12)</f>
        <v>0</v>
      </c>
    </row>
    <row r="13" spans="1:12" ht="12.75">
      <c r="A13" s="9" t="s">
        <v>44</v>
      </c>
      <c r="B13" s="10">
        <v>100</v>
      </c>
      <c r="C13" s="10"/>
      <c r="D13" s="10">
        <f>53</f>
        <v>53</v>
      </c>
      <c r="E13" s="10"/>
      <c r="F13" s="38">
        <f>SUM(B13:E13)</f>
        <v>153</v>
      </c>
      <c r="G13" s="11"/>
      <c r="H13" s="10"/>
      <c r="I13" s="10"/>
      <c r="J13" s="10"/>
      <c r="K13" s="10"/>
      <c r="L13" s="39">
        <f>SUM(H13:K13)</f>
        <v>0</v>
      </c>
    </row>
    <row r="14" spans="1:12" ht="16.5" customHeight="1">
      <c r="A14" s="51" t="s">
        <v>78</v>
      </c>
      <c r="B14" s="21">
        <f>SUM(B12:B13)</f>
        <v>300</v>
      </c>
      <c r="C14" s="21"/>
      <c r="D14" s="21">
        <f>SUM(D12:D13)</f>
        <v>634</v>
      </c>
      <c r="E14" s="21">
        <f>SUM(E12:E13)</f>
        <v>0</v>
      </c>
      <c r="F14" s="21">
        <f>SUM(F12:F13)</f>
        <v>934</v>
      </c>
      <c r="G14" s="35"/>
      <c r="H14" s="21">
        <f>SUM(H12:H13)</f>
        <v>0</v>
      </c>
      <c r="I14" s="21"/>
      <c r="J14" s="21">
        <f>SUM(J12:J13)</f>
        <v>0</v>
      </c>
      <c r="K14" s="21">
        <f>SUM(K12:K13)</f>
        <v>0</v>
      </c>
      <c r="L14" s="22">
        <f>SUM(L12:L13)</f>
        <v>0</v>
      </c>
    </row>
    <row r="15" spans="1:12" s="31" customFormat="1" ht="12.75">
      <c r="A15" s="9" t="s">
        <v>1</v>
      </c>
      <c r="B15" s="28">
        <f>1580*1.05+1</f>
        <v>1660</v>
      </c>
      <c r="C15" s="28"/>
      <c r="D15" s="10">
        <f>820+173</f>
        <v>993</v>
      </c>
      <c r="E15" s="10"/>
      <c r="F15" s="38">
        <f>SUM(B15:E15)</f>
        <v>2653</v>
      </c>
      <c r="G15" s="25" t="s">
        <v>40</v>
      </c>
      <c r="H15" s="28">
        <f>(250+75)*(1397*0+1375)/1000+0.125</f>
        <v>447</v>
      </c>
      <c r="I15" s="28"/>
      <c r="J15" s="10"/>
      <c r="K15" s="10"/>
      <c r="L15" s="49">
        <f>SUM(H15:K15)</f>
        <v>447</v>
      </c>
    </row>
    <row r="16" spans="1:12" s="31" customFormat="1" ht="12.75">
      <c r="A16" s="9" t="s">
        <v>2</v>
      </c>
      <c r="B16" s="28">
        <f>3750*1.05+2.5</f>
        <v>3940</v>
      </c>
      <c r="C16" s="28"/>
      <c r="D16" s="10">
        <f>20+26+17+(164*0+1500)+100</f>
        <v>1663</v>
      </c>
      <c r="E16" s="10"/>
      <c r="F16" s="38">
        <f>SUM(B16:E16)</f>
        <v>5603</v>
      </c>
      <c r="G16" s="25" t="s">
        <v>40</v>
      </c>
      <c r="H16" s="28">
        <f>537*(1397*0+1375)/1000-0.375</f>
        <v>738</v>
      </c>
      <c r="I16" s="28"/>
      <c r="J16" s="10"/>
      <c r="K16" s="10"/>
      <c r="L16" s="49">
        <f>SUM(H16:K16)</f>
        <v>738</v>
      </c>
    </row>
    <row r="17" spans="1:12" s="32" customFormat="1" ht="12.75">
      <c r="A17" s="9" t="s">
        <v>3</v>
      </c>
      <c r="B17" s="28">
        <f>1050*1.05-2.5</f>
        <v>1100</v>
      </c>
      <c r="C17" s="28"/>
      <c r="D17" s="10"/>
      <c r="E17" s="10"/>
      <c r="F17" s="38">
        <f>SUM(B17:E17)</f>
        <v>1100</v>
      </c>
      <c r="G17" s="14"/>
      <c r="H17" s="15"/>
      <c r="I17" s="28"/>
      <c r="J17" s="10"/>
      <c r="K17" s="10"/>
      <c r="L17" s="39">
        <f>SUM(H17:K17)</f>
        <v>0</v>
      </c>
    </row>
    <row r="18" spans="1:12" ht="12.75" hidden="1">
      <c r="A18" s="9" t="s">
        <v>4</v>
      </c>
      <c r="B18" s="10"/>
      <c r="C18" s="10"/>
      <c r="D18" s="10"/>
      <c r="E18" s="10"/>
      <c r="F18" s="38">
        <f>SUM(B18:E18)</f>
        <v>0</v>
      </c>
      <c r="G18" s="11"/>
      <c r="H18" s="10"/>
      <c r="I18" s="10"/>
      <c r="J18" s="10"/>
      <c r="K18" s="10"/>
      <c r="L18" s="39">
        <f>SUM(H18:K18)</f>
        <v>0</v>
      </c>
    </row>
    <row r="19" spans="1:12" ht="16.5" customHeight="1">
      <c r="A19" s="51" t="s">
        <v>79</v>
      </c>
      <c r="B19" s="21">
        <f>SUM(B15:B18)</f>
        <v>6700</v>
      </c>
      <c r="C19" s="21"/>
      <c r="D19" s="21">
        <f>SUM(D15:D18)</f>
        <v>2656</v>
      </c>
      <c r="E19" s="21">
        <f>SUM(E15:E18)</f>
        <v>0</v>
      </c>
      <c r="F19" s="21">
        <f>SUM(F15:F18)</f>
        <v>9356</v>
      </c>
      <c r="G19" s="35"/>
      <c r="H19" s="21">
        <f>SUM(H15:H18)</f>
        <v>1185</v>
      </c>
      <c r="I19" s="21"/>
      <c r="J19" s="21">
        <f>SUM(J15:J18)</f>
        <v>0</v>
      </c>
      <c r="K19" s="21">
        <f>SUM(K15:K18)</f>
        <v>0</v>
      </c>
      <c r="L19" s="22">
        <f>SUM(L15:L18)</f>
        <v>1185</v>
      </c>
    </row>
    <row r="20" spans="1:12" ht="12.75">
      <c r="A20" s="9" t="s">
        <v>69</v>
      </c>
      <c r="B20" s="10"/>
      <c r="C20" s="10"/>
      <c r="D20" s="46">
        <v>445</v>
      </c>
      <c r="E20" s="10"/>
      <c r="F20" s="38">
        <f aca="true" t="shared" si="0" ref="F20:F28">SUM(B20:E20)</f>
        <v>445</v>
      </c>
      <c r="G20" s="13"/>
      <c r="H20" s="10"/>
      <c r="I20" s="10"/>
      <c r="J20" s="10"/>
      <c r="K20" s="10"/>
      <c r="L20" s="39">
        <f aca="true" t="shared" si="1" ref="L20:L28">SUM(H20:K20)</f>
        <v>0</v>
      </c>
    </row>
    <row r="21" spans="1:12" ht="12.75">
      <c r="A21" s="50" t="s">
        <v>5</v>
      </c>
      <c r="B21" s="10">
        <f>100+160</f>
        <v>260</v>
      </c>
      <c r="C21" s="10"/>
      <c r="D21" s="46">
        <f>147</f>
        <v>147</v>
      </c>
      <c r="E21" s="10"/>
      <c r="F21" s="38">
        <f>SUM(B21:E21)</f>
        <v>407</v>
      </c>
      <c r="G21" s="13"/>
      <c r="H21" s="10"/>
      <c r="I21" s="10"/>
      <c r="J21" s="10"/>
      <c r="K21" s="10"/>
      <c r="L21" s="39">
        <f>SUM(H21:K21)</f>
        <v>0</v>
      </c>
    </row>
    <row r="22" spans="1:12" s="32" customFormat="1" ht="12.75">
      <c r="A22" s="9" t="s">
        <v>6</v>
      </c>
      <c r="B22" s="28">
        <f>12*121*(12*20)/1000+1.52</f>
        <v>350</v>
      </c>
      <c r="C22" s="28"/>
      <c r="D22" s="10"/>
      <c r="E22" s="10"/>
      <c r="F22" s="38">
        <f t="shared" si="0"/>
        <v>350</v>
      </c>
      <c r="G22" s="14"/>
      <c r="H22" s="15"/>
      <c r="I22" s="28"/>
      <c r="J22" s="10"/>
      <c r="K22" s="10"/>
      <c r="L22" s="39">
        <f t="shared" si="1"/>
        <v>0</v>
      </c>
    </row>
    <row r="23" spans="1:12" s="31" customFormat="1" ht="12.75">
      <c r="A23" s="9" t="s">
        <v>7</v>
      </c>
      <c r="B23" s="28">
        <f>2446*1.1+9.4</f>
        <v>2700.0000000000005</v>
      </c>
      <c r="C23" s="28"/>
      <c r="D23" s="10"/>
      <c r="E23" s="10"/>
      <c r="F23" s="38">
        <f t="shared" si="0"/>
        <v>2700.0000000000005</v>
      </c>
      <c r="G23" s="14"/>
      <c r="H23" s="28">
        <f>440*1.05+8</f>
        <v>470</v>
      </c>
      <c r="I23" s="28"/>
      <c r="J23" s="10"/>
      <c r="K23" s="10"/>
      <c r="L23" s="49">
        <f t="shared" si="1"/>
        <v>470</v>
      </c>
    </row>
    <row r="24" spans="1:12" s="31" customFormat="1" ht="12.75" hidden="1">
      <c r="A24" s="9" t="s">
        <v>46</v>
      </c>
      <c r="B24" s="28"/>
      <c r="C24" s="28"/>
      <c r="D24" s="10"/>
      <c r="E24" s="10"/>
      <c r="F24" s="38">
        <f t="shared" si="0"/>
        <v>0</v>
      </c>
      <c r="G24" s="14"/>
      <c r="H24" s="28"/>
      <c r="I24" s="28"/>
      <c r="J24" s="10"/>
      <c r="K24" s="10"/>
      <c r="L24" s="39">
        <f t="shared" si="1"/>
        <v>0</v>
      </c>
    </row>
    <row r="25" spans="1:12" ht="12.75">
      <c r="A25" s="9" t="s">
        <v>8</v>
      </c>
      <c r="B25" s="10">
        <v>50</v>
      </c>
      <c r="C25" s="10"/>
      <c r="D25" s="10"/>
      <c r="E25" s="10"/>
      <c r="F25" s="38">
        <f t="shared" si="0"/>
        <v>50</v>
      </c>
      <c r="G25" s="11"/>
      <c r="H25" s="10"/>
      <c r="I25" s="10"/>
      <c r="J25" s="10"/>
      <c r="K25" s="10"/>
      <c r="L25" s="39">
        <f t="shared" si="1"/>
        <v>0</v>
      </c>
    </row>
    <row r="26" spans="1:12" ht="12.75">
      <c r="A26" s="9" t="s">
        <v>9</v>
      </c>
      <c r="B26" s="10">
        <v>30</v>
      </c>
      <c r="C26" s="10"/>
      <c r="D26" s="10"/>
      <c r="E26" s="10"/>
      <c r="F26" s="38">
        <f t="shared" si="0"/>
        <v>30</v>
      </c>
      <c r="G26" s="11"/>
      <c r="H26" s="10"/>
      <c r="I26" s="10"/>
      <c r="J26" s="10"/>
      <c r="K26" s="10"/>
      <c r="L26" s="39">
        <f t="shared" si="1"/>
        <v>0</v>
      </c>
    </row>
    <row r="27" spans="1:12" ht="12.75" hidden="1">
      <c r="A27" s="9" t="s">
        <v>10</v>
      </c>
      <c r="B27" s="10"/>
      <c r="C27" s="10"/>
      <c r="D27" s="10"/>
      <c r="E27" s="10"/>
      <c r="F27" s="38">
        <f t="shared" si="0"/>
        <v>0</v>
      </c>
      <c r="G27" s="11"/>
      <c r="H27" s="10"/>
      <c r="I27" s="10"/>
      <c r="J27" s="10"/>
      <c r="K27" s="10"/>
      <c r="L27" s="39">
        <f t="shared" si="1"/>
        <v>0</v>
      </c>
    </row>
    <row r="28" spans="1:12" ht="12.75">
      <c r="A28" s="9" t="s">
        <v>11</v>
      </c>
      <c r="B28" s="10">
        <f>100+50</f>
        <v>150</v>
      </c>
      <c r="C28" s="10"/>
      <c r="D28" s="10">
        <f>-90+120</f>
        <v>30</v>
      </c>
      <c r="E28" s="10"/>
      <c r="F28" s="38">
        <f t="shared" si="0"/>
        <v>180</v>
      </c>
      <c r="G28" s="11"/>
      <c r="H28" s="10"/>
      <c r="I28" s="10"/>
      <c r="J28" s="10"/>
      <c r="K28" s="10"/>
      <c r="L28" s="39">
        <f t="shared" si="1"/>
        <v>0</v>
      </c>
    </row>
    <row r="29" spans="1:12" ht="16.5" customHeight="1">
      <c r="A29" s="51" t="s">
        <v>80</v>
      </c>
      <c r="B29" s="21">
        <f>SUM(B20:B28)</f>
        <v>3540.0000000000005</v>
      </c>
      <c r="C29" s="21"/>
      <c r="D29" s="21">
        <f>SUM(D20:D28)</f>
        <v>622</v>
      </c>
      <c r="E29" s="21">
        <f>SUM(E20:E28)</f>
        <v>0</v>
      </c>
      <c r="F29" s="21">
        <f>SUM(F20:F28)</f>
        <v>4162</v>
      </c>
      <c r="G29" s="35"/>
      <c r="H29" s="21">
        <f>SUM(H20:H28)</f>
        <v>470</v>
      </c>
      <c r="I29" s="21"/>
      <c r="J29" s="21">
        <f>SUM(J20:J28)</f>
        <v>0</v>
      </c>
      <c r="K29" s="21">
        <f>SUM(K20:K28)</f>
        <v>0</v>
      </c>
      <c r="L29" s="22">
        <f>SUM(L20:L28)</f>
        <v>470</v>
      </c>
    </row>
    <row r="30" spans="1:12" s="32" customFormat="1" ht="12.75">
      <c r="A30" s="9" t="s">
        <v>13</v>
      </c>
      <c r="B30" s="28">
        <f>860*0+746+3*81-3*35+500</f>
        <v>1384</v>
      </c>
      <c r="C30" s="28"/>
      <c r="D30" s="47">
        <f>(878*0+1502)</f>
        <v>1502</v>
      </c>
      <c r="E30" s="10"/>
      <c r="F30" s="38">
        <f aca="true" t="shared" si="2" ref="F30:F36">SUM(B30:E30)</f>
        <v>2886</v>
      </c>
      <c r="G30" s="14"/>
      <c r="H30" s="15"/>
      <c r="I30" s="28"/>
      <c r="J30" s="10"/>
      <c r="K30" s="10"/>
      <c r="L30" s="39">
        <f aca="true" t="shared" si="3" ref="L30:L36">SUM(H30:K30)</f>
        <v>0</v>
      </c>
    </row>
    <row r="31" spans="1:12" s="32" customFormat="1" ht="12.75">
      <c r="A31" s="9" t="s">
        <v>14</v>
      </c>
      <c r="B31" s="28">
        <f>1865*0+1804+3*150-54</f>
        <v>2200</v>
      </c>
      <c r="C31" s="28"/>
      <c r="D31" s="10"/>
      <c r="E31" s="10"/>
      <c r="F31" s="38">
        <f t="shared" si="2"/>
        <v>2200</v>
      </c>
      <c r="G31" s="14"/>
      <c r="H31" s="15">
        <f>123*1.05-4.15</f>
        <v>125</v>
      </c>
      <c r="I31" s="28"/>
      <c r="J31" s="10"/>
      <c r="K31" s="10"/>
      <c r="L31" s="49">
        <f t="shared" si="3"/>
        <v>125</v>
      </c>
    </row>
    <row r="32" spans="1:12" s="32" customFormat="1" ht="12.75">
      <c r="A32" s="9" t="s">
        <v>15</v>
      </c>
      <c r="B32" s="28">
        <f>710*0+(1592-44/44*583)+(5500-2010/2010*1000-2011/2011*3000)</f>
        <v>2509</v>
      </c>
      <c r="C32" s="28"/>
      <c r="D32" s="10"/>
      <c r="E32" s="10"/>
      <c r="F32" s="38">
        <f t="shared" si="2"/>
        <v>2509</v>
      </c>
      <c r="G32" s="14"/>
      <c r="H32" s="15"/>
      <c r="I32" s="28"/>
      <c r="J32" s="10"/>
      <c r="K32" s="10"/>
      <c r="L32" s="39">
        <f t="shared" si="3"/>
        <v>0</v>
      </c>
    </row>
    <row r="33" spans="1:12" s="32" customFormat="1" ht="12.75">
      <c r="A33" s="9" t="s">
        <v>16</v>
      </c>
      <c r="B33" s="28">
        <f>12+16</f>
        <v>28</v>
      </c>
      <c r="C33" s="28"/>
      <c r="D33" s="10"/>
      <c r="E33" s="10"/>
      <c r="F33" s="38">
        <f t="shared" si="2"/>
        <v>28</v>
      </c>
      <c r="G33" s="14"/>
      <c r="H33" s="15"/>
      <c r="I33" s="28"/>
      <c r="J33" s="10"/>
      <c r="K33" s="10"/>
      <c r="L33" s="39">
        <f t="shared" si="3"/>
        <v>0</v>
      </c>
    </row>
    <row r="34" spans="1:12" ht="12.75">
      <c r="A34" s="9" t="s">
        <v>17</v>
      </c>
      <c r="B34" s="10">
        <f>35+60+40+50+150</f>
        <v>335</v>
      </c>
      <c r="C34" s="10"/>
      <c r="D34" s="10"/>
      <c r="E34" s="10"/>
      <c r="F34" s="38">
        <f t="shared" si="2"/>
        <v>335</v>
      </c>
      <c r="G34" s="13"/>
      <c r="H34" s="10">
        <f>100*1.1</f>
        <v>110.00000000000001</v>
      </c>
      <c r="I34" s="10"/>
      <c r="J34" s="10"/>
      <c r="K34" s="10"/>
      <c r="L34" s="49">
        <f t="shared" si="3"/>
        <v>110.00000000000001</v>
      </c>
    </row>
    <row r="35" spans="1:12" ht="12.75" hidden="1">
      <c r="A35" s="9" t="s">
        <v>18</v>
      </c>
      <c r="B35" s="10"/>
      <c r="C35" s="10"/>
      <c r="D35" s="10"/>
      <c r="E35" s="10"/>
      <c r="F35" s="38">
        <f t="shared" si="2"/>
        <v>0</v>
      </c>
      <c r="G35" s="11"/>
      <c r="H35" s="10"/>
      <c r="I35" s="10"/>
      <c r="J35" s="10"/>
      <c r="K35" s="10"/>
      <c r="L35" s="39">
        <f t="shared" si="3"/>
        <v>0</v>
      </c>
    </row>
    <row r="36" spans="1:12" ht="12.75" hidden="1">
      <c r="A36" s="9" t="s">
        <v>0</v>
      </c>
      <c r="B36" s="10"/>
      <c r="C36" s="10"/>
      <c r="D36" s="10"/>
      <c r="E36" s="10"/>
      <c r="F36" s="38">
        <f t="shared" si="2"/>
        <v>0</v>
      </c>
      <c r="G36" s="11"/>
      <c r="H36" s="10"/>
      <c r="I36" s="10"/>
      <c r="J36" s="10"/>
      <c r="K36" s="10"/>
      <c r="L36" s="39">
        <f t="shared" si="3"/>
        <v>0</v>
      </c>
    </row>
    <row r="37" spans="1:12" ht="16.5" customHeight="1">
      <c r="A37" s="51" t="s">
        <v>81</v>
      </c>
      <c r="B37" s="21">
        <f>SUM(B30:B36)</f>
        <v>6456</v>
      </c>
      <c r="C37" s="21"/>
      <c r="D37" s="21">
        <f>SUM(D30:D36)</f>
        <v>1502</v>
      </c>
      <c r="E37" s="21">
        <f>SUM(E30:E36)</f>
        <v>0</v>
      </c>
      <c r="F37" s="21">
        <f>SUM(F30:F36)</f>
        <v>7958</v>
      </c>
      <c r="G37" s="35"/>
      <c r="H37" s="21">
        <f>SUM(H30:H36)</f>
        <v>235</v>
      </c>
      <c r="I37" s="21"/>
      <c r="J37" s="21">
        <f>SUM(J30:J36)</f>
        <v>0</v>
      </c>
      <c r="K37" s="21">
        <f>SUM(K30:K36)</f>
        <v>0</v>
      </c>
      <c r="L37" s="22">
        <f>SUM(L30:L36)</f>
        <v>235</v>
      </c>
    </row>
    <row r="38" spans="1:12" ht="12.75">
      <c r="A38" s="9" t="s">
        <v>19</v>
      </c>
      <c r="B38" s="10">
        <v>350</v>
      </c>
      <c r="C38" s="10"/>
      <c r="D38" s="10"/>
      <c r="E38" s="10"/>
      <c r="F38" s="38">
        <f>SUM(B38:E38)</f>
        <v>350</v>
      </c>
      <c r="G38" s="11"/>
      <c r="H38" s="10"/>
      <c r="I38" s="10"/>
      <c r="J38" s="10"/>
      <c r="K38" s="10"/>
      <c r="L38" s="39">
        <f>SUM(H38:K38)</f>
        <v>0</v>
      </c>
    </row>
    <row r="39" spans="1:12" ht="12.75" hidden="1">
      <c r="A39" s="9"/>
      <c r="B39" s="10"/>
      <c r="C39" s="10"/>
      <c r="D39" s="10"/>
      <c r="E39" s="10"/>
      <c r="F39" s="38">
        <f>SUM(B39:E39)</f>
        <v>0</v>
      </c>
      <c r="G39" s="11"/>
      <c r="H39" s="10"/>
      <c r="I39" s="10"/>
      <c r="J39" s="10"/>
      <c r="K39" s="10"/>
      <c r="L39" s="39">
        <f>SUM(H39:K39)</f>
        <v>0</v>
      </c>
    </row>
    <row r="40" spans="1:12" ht="16.5" customHeight="1">
      <c r="A40" s="51" t="s">
        <v>82</v>
      </c>
      <c r="B40" s="21">
        <f>SUM(B38:B39)</f>
        <v>350</v>
      </c>
      <c r="C40" s="21"/>
      <c r="D40" s="21">
        <f>SUM(D38:D39)</f>
        <v>0</v>
      </c>
      <c r="E40" s="21">
        <f>SUM(E38:E39)</f>
        <v>0</v>
      </c>
      <c r="F40" s="21">
        <f>SUM(F38:F39)</f>
        <v>350</v>
      </c>
      <c r="G40" s="35"/>
      <c r="H40" s="21">
        <f>SUM(H38:H39)</f>
        <v>0</v>
      </c>
      <c r="I40" s="21"/>
      <c r="J40" s="21">
        <f>SUM(J38:J39)</f>
        <v>0</v>
      </c>
      <c r="K40" s="21">
        <f>SUM(K38:K39)</f>
        <v>0</v>
      </c>
      <c r="L40" s="22">
        <f>SUM(L38:L39)</f>
        <v>0</v>
      </c>
    </row>
    <row r="41" spans="1:12" s="31" customFormat="1" ht="12.75">
      <c r="A41" s="9" t="s">
        <v>20</v>
      </c>
      <c r="B41" s="28">
        <f>5000-2000</f>
        <v>3000</v>
      </c>
      <c r="C41" s="28"/>
      <c r="D41" s="10">
        <f>1000</f>
        <v>1000</v>
      </c>
      <c r="E41" s="10"/>
      <c r="F41" s="38">
        <f>SUM(B41:E41)</f>
        <v>4000</v>
      </c>
      <c r="G41" s="14"/>
      <c r="H41" s="28">
        <f>10000*0+(1350*12-16200)*0+(87694-66438)-21256/2+1372</f>
        <v>12000</v>
      </c>
      <c r="I41" s="28"/>
      <c r="J41" s="10">
        <f>-12000</f>
        <v>-12000</v>
      </c>
      <c r="K41" s="10"/>
      <c r="L41" s="39">
        <f>SUM(H41:K41)</f>
        <v>0</v>
      </c>
    </row>
    <row r="42" spans="1:12" s="32" customFormat="1" ht="12.75">
      <c r="A42" s="9" t="s">
        <v>21</v>
      </c>
      <c r="B42" s="28">
        <f>(6000*0+6300)*(1.05*0+1.1*0+1.15)-315*0-630*0+55-1000*0</f>
        <v>7299.999999999999</v>
      </c>
      <c r="C42" s="28"/>
      <c r="D42" s="10"/>
      <c r="E42" s="10"/>
      <c r="F42" s="38">
        <f>SUM(B42:E42)</f>
        <v>7299.999999999999</v>
      </c>
      <c r="G42" s="14"/>
      <c r="H42" s="15"/>
      <c r="I42" s="28"/>
      <c r="J42" s="10"/>
      <c r="K42" s="10"/>
      <c r="L42" s="39">
        <f>SUM(H42:K42)</f>
        <v>0</v>
      </c>
    </row>
    <row r="43" spans="1:12" ht="18" customHeight="1">
      <c r="A43" s="51" t="s">
        <v>83</v>
      </c>
      <c r="B43" s="21">
        <f>SUM(B41:B42)</f>
        <v>10300</v>
      </c>
      <c r="C43" s="21"/>
      <c r="D43" s="21">
        <f>SUM(D41:D42)</f>
        <v>1000</v>
      </c>
      <c r="E43" s="21">
        <f>SUM(E41:E42)</f>
        <v>0</v>
      </c>
      <c r="F43" s="21">
        <f>SUM(F41:F42)</f>
        <v>11300</v>
      </c>
      <c r="G43" s="35"/>
      <c r="H43" s="21">
        <f>SUM(H41:H42)</f>
        <v>12000</v>
      </c>
      <c r="I43" s="21"/>
      <c r="J43" s="21">
        <f>SUM(J41:J42)</f>
        <v>-12000</v>
      </c>
      <c r="K43" s="21">
        <f>SUM(K41:K42)</f>
        <v>0</v>
      </c>
      <c r="L43" s="22">
        <f>SUM(L41:L42)</f>
        <v>0</v>
      </c>
    </row>
    <row r="44" spans="1:12" s="32" customFormat="1" ht="12.75">
      <c r="A44" s="9" t="s">
        <v>22</v>
      </c>
      <c r="B44" s="28">
        <f>2276*1.025+0.1-2333+175*12*(1.09-0.09)+50+150</f>
        <v>2299.9999999999995</v>
      </c>
      <c r="C44" s="28"/>
      <c r="D44" s="10"/>
      <c r="E44" s="10"/>
      <c r="F44" s="38">
        <f aca="true" t="shared" si="4" ref="F44:F51">SUM(B44:E44)</f>
        <v>2299.9999999999995</v>
      </c>
      <c r="G44" s="16" t="s">
        <v>32</v>
      </c>
      <c r="H44" s="15">
        <v>100</v>
      </c>
      <c r="I44" s="28"/>
      <c r="J44" s="10"/>
      <c r="K44" s="10"/>
      <c r="L44" s="49">
        <f aca="true" t="shared" si="5" ref="L44:L59">SUM(H44:K44)</f>
        <v>100</v>
      </c>
    </row>
    <row r="45" spans="1:12" s="31" customFormat="1" ht="12.75">
      <c r="A45" s="9" t="s">
        <v>23</v>
      </c>
      <c r="B45" s="34">
        <f>48725*1.025-43.125-2071</f>
        <v>47828.99999999999</v>
      </c>
      <c r="C45" s="34"/>
      <c r="D45" s="10">
        <f>-5865+50+700+20-1500+250</f>
        <v>-6345</v>
      </c>
      <c r="E45" s="10"/>
      <c r="F45" s="38">
        <f t="shared" si="4"/>
        <v>41483.99999999999</v>
      </c>
      <c r="G45" s="25" t="s">
        <v>40</v>
      </c>
      <c r="H45" s="28">
        <f>18478*0+16653-H15-H16</f>
        <v>15468</v>
      </c>
      <c r="I45" s="34"/>
      <c r="J45" s="10"/>
      <c r="K45" s="10"/>
      <c r="L45" s="49">
        <f t="shared" si="5"/>
        <v>15468</v>
      </c>
    </row>
    <row r="46" spans="1:12" ht="12.75">
      <c r="A46" s="17" t="s">
        <v>24</v>
      </c>
      <c r="B46" s="10">
        <f>583-62+523+262</f>
        <v>1306</v>
      </c>
      <c r="C46" s="10"/>
      <c r="D46" s="10"/>
      <c r="E46" s="10"/>
      <c r="F46" s="38">
        <f t="shared" si="4"/>
        <v>1306</v>
      </c>
      <c r="G46" s="13" t="s">
        <v>31</v>
      </c>
      <c r="H46" s="10"/>
      <c r="I46" s="10"/>
      <c r="J46" s="10"/>
      <c r="K46" s="10"/>
      <c r="L46" s="39">
        <f t="shared" si="5"/>
        <v>0</v>
      </c>
    </row>
    <row r="47" spans="1:12" ht="12.75">
      <c r="A47" s="9" t="s">
        <v>25</v>
      </c>
      <c r="B47" s="10">
        <f>3113/3113*(5000-3500)+6171/6171*((4000-3612/3612*B41)+2000)</f>
        <v>4500</v>
      </c>
      <c r="C47" s="10"/>
      <c r="D47" s="10"/>
      <c r="E47" s="10"/>
      <c r="F47" s="38">
        <f t="shared" si="4"/>
        <v>4500</v>
      </c>
      <c r="G47" s="11" t="s">
        <v>33</v>
      </c>
      <c r="H47" s="10">
        <v>300</v>
      </c>
      <c r="I47" s="10"/>
      <c r="J47" s="10"/>
      <c r="K47" s="10"/>
      <c r="L47" s="49">
        <f t="shared" si="5"/>
        <v>300</v>
      </c>
    </row>
    <row r="48" spans="1:12" ht="12.75">
      <c r="A48" s="9" t="s">
        <v>26</v>
      </c>
      <c r="B48" s="10">
        <v>150</v>
      </c>
      <c r="C48" s="10"/>
      <c r="D48" s="10"/>
      <c r="E48" s="10"/>
      <c r="F48" s="38">
        <f t="shared" si="4"/>
        <v>150</v>
      </c>
      <c r="G48" s="11" t="s">
        <v>59</v>
      </c>
      <c r="H48" s="10"/>
      <c r="I48" s="10"/>
      <c r="J48" s="10">
        <f>802</f>
        <v>802</v>
      </c>
      <c r="K48" s="10"/>
      <c r="L48" s="49">
        <f t="shared" si="5"/>
        <v>802</v>
      </c>
    </row>
    <row r="49" spans="1:12" ht="12.75">
      <c r="A49" s="9"/>
      <c r="B49" s="10"/>
      <c r="C49" s="10"/>
      <c r="D49" s="10"/>
      <c r="E49" s="10"/>
      <c r="F49" s="38"/>
      <c r="G49" s="11" t="s">
        <v>60</v>
      </c>
      <c r="H49" s="10"/>
      <c r="I49" s="10"/>
      <c r="J49" s="10">
        <f>70+200</f>
        <v>270</v>
      </c>
      <c r="K49" s="10"/>
      <c r="L49" s="49">
        <f t="shared" si="5"/>
        <v>270</v>
      </c>
    </row>
    <row r="50" spans="1:12" ht="12.75">
      <c r="A50" s="9" t="s">
        <v>27</v>
      </c>
      <c r="B50" s="10">
        <f>16/16*(509+101)+(77+50)+352+3</f>
        <v>1092</v>
      </c>
      <c r="C50" s="10"/>
      <c r="D50" s="10"/>
      <c r="E50" s="10"/>
      <c r="F50" s="38">
        <f t="shared" si="4"/>
        <v>1092</v>
      </c>
      <c r="G50" s="11" t="s">
        <v>34</v>
      </c>
      <c r="H50" s="10">
        <v>160</v>
      </c>
      <c r="I50" s="10"/>
      <c r="J50" s="10"/>
      <c r="K50" s="10"/>
      <c r="L50" s="49">
        <f t="shared" si="5"/>
        <v>160</v>
      </c>
    </row>
    <row r="51" spans="1:12" ht="12.75" hidden="1">
      <c r="A51" s="9"/>
      <c r="B51" s="10"/>
      <c r="C51" s="10"/>
      <c r="D51" s="10"/>
      <c r="E51" s="10"/>
      <c r="F51" s="38">
        <f t="shared" si="4"/>
        <v>0</v>
      </c>
      <c r="G51" s="11" t="s">
        <v>48</v>
      </c>
      <c r="H51" s="10"/>
      <c r="I51" s="10"/>
      <c r="J51" s="10"/>
      <c r="K51" s="10"/>
      <c r="L51" s="39">
        <f t="shared" si="5"/>
        <v>0</v>
      </c>
    </row>
    <row r="52" spans="1:12" ht="18" customHeight="1">
      <c r="A52" s="51" t="s">
        <v>84</v>
      </c>
      <c r="B52" s="21">
        <f>SUM(B44:B51)</f>
        <v>57176.99999999999</v>
      </c>
      <c r="C52" s="21"/>
      <c r="D52" s="21">
        <f>SUM(D44:D51)</f>
        <v>-6345</v>
      </c>
      <c r="E52" s="21">
        <f>SUM(E44:E51)</f>
        <v>0</v>
      </c>
      <c r="F52" s="21">
        <f>SUM(F44:F51)</f>
        <v>50831.99999999999</v>
      </c>
      <c r="G52" s="35"/>
      <c r="H52" s="21">
        <f>SUM(H44:H51)</f>
        <v>16028</v>
      </c>
      <c r="I52" s="21"/>
      <c r="J52" s="21">
        <f>SUM(J44:J51)</f>
        <v>1072</v>
      </c>
      <c r="K52" s="21">
        <f>SUM(K44:K51)</f>
        <v>0</v>
      </c>
      <c r="L52" s="22">
        <f>SUM(L44:L51)</f>
        <v>17100</v>
      </c>
    </row>
    <row r="53" spans="1:12" s="33" customFormat="1" ht="12.75">
      <c r="A53" s="9"/>
      <c r="B53" s="10"/>
      <c r="C53" s="10"/>
      <c r="D53" s="10"/>
      <c r="E53" s="10"/>
      <c r="F53" s="10"/>
      <c r="G53" s="11" t="s">
        <v>39</v>
      </c>
      <c r="H53" s="29">
        <f>(250+35+520+13+250+1300)*0+32*0+(270+35+532+13+250+700+600)</f>
        <v>2400</v>
      </c>
      <c r="I53" s="10"/>
      <c r="J53" s="10"/>
      <c r="K53" s="10"/>
      <c r="L53" s="49">
        <f t="shared" si="5"/>
        <v>2400</v>
      </c>
    </row>
    <row r="54" spans="1:12" s="33" customFormat="1" ht="12.75">
      <c r="A54" s="9"/>
      <c r="B54" s="10"/>
      <c r="C54" s="10"/>
      <c r="D54" s="10"/>
      <c r="E54" s="10"/>
      <c r="F54" s="10"/>
      <c r="G54" s="11" t="s">
        <v>38</v>
      </c>
      <c r="H54" s="36">
        <f>2700*1.035+5.5</f>
        <v>2800</v>
      </c>
      <c r="I54" s="10"/>
      <c r="J54" s="10"/>
      <c r="K54" s="10"/>
      <c r="L54" s="49">
        <f t="shared" si="5"/>
        <v>2800</v>
      </c>
    </row>
    <row r="55" spans="1:12" ht="12.75">
      <c r="A55" s="9"/>
      <c r="B55" s="10"/>
      <c r="C55" s="10"/>
      <c r="D55" s="10"/>
      <c r="E55" s="10"/>
      <c r="F55" s="10"/>
      <c r="G55" s="11" t="s">
        <v>37</v>
      </c>
      <c r="H55" s="10">
        <f>5000*0+9200</f>
        <v>9200</v>
      </c>
      <c r="I55" s="10"/>
      <c r="J55" s="10"/>
      <c r="K55" s="10"/>
      <c r="L55" s="49">
        <f t="shared" si="5"/>
        <v>9200</v>
      </c>
    </row>
    <row r="56" spans="1:12" s="31" customFormat="1" ht="12.75">
      <c r="A56" s="9"/>
      <c r="B56" s="10"/>
      <c r="C56" s="10"/>
      <c r="D56" s="10"/>
      <c r="E56" s="10"/>
      <c r="F56" s="10"/>
      <c r="G56" s="11" t="s">
        <v>36</v>
      </c>
      <c r="H56" s="37">
        <f>8408*3.728472883*0+(31120-2071)</f>
        <v>29049</v>
      </c>
      <c r="I56" s="10"/>
      <c r="J56" s="10"/>
      <c r="K56" s="10"/>
      <c r="L56" s="49">
        <f t="shared" si="5"/>
        <v>29049</v>
      </c>
    </row>
    <row r="57" spans="1:12" ht="12.75" hidden="1">
      <c r="A57" s="9"/>
      <c r="B57" s="10"/>
      <c r="C57" s="10"/>
      <c r="D57" s="10"/>
      <c r="E57" s="10"/>
      <c r="F57" s="10"/>
      <c r="G57" s="11" t="s">
        <v>57</v>
      </c>
      <c r="H57" s="10"/>
      <c r="I57" s="10"/>
      <c r="J57" s="10"/>
      <c r="K57" s="10"/>
      <c r="L57" s="39">
        <f t="shared" si="5"/>
        <v>0</v>
      </c>
    </row>
    <row r="58" spans="1:12" s="31" customFormat="1" ht="12.75">
      <c r="A58" s="9"/>
      <c r="B58" s="10"/>
      <c r="C58" s="10"/>
      <c r="D58" s="10"/>
      <c r="E58" s="10"/>
      <c r="F58" s="10"/>
      <c r="G58" s="11" t="s">
        <v>35</v>
      </c>
      <c r="H58" s="28">
        <f>3000*0+21256/2*2-H41-9256*0+3000</f>
        <v>12256</v>
      </c>
      <c r="I58" s="10"/>
      <c r="J58" s="10">
        <f>3612/3612*12000</f>
        <v>12000</v>
      </c>
      <c r="K58" s="10"/>
      <c r="L58" s="49">
        <f t="shared" si="5"/>
        <v>24256</v>
      </c>
    </row>
    <row r="59" spans="1:12" s="31" customFormat="1" ht="12.75" hidden="1">
      <c r="A59" s="9"/>
      <c r="B59" s="10"/>
      <c r="C59" s="10"/>
      <c r="D59" s="10"/>
      <c r="E59" s="10"/>
      <c r="F59" s="10"/>
      <c r="G59" s="18" t="s">
        <v>47</v>
      </c>
      <c r="H59" s="19"/>
      <c r="I59" s="10"/>
      <c r="J59" s="10"/>
      <c r="K59" s="10"/>
      <c r="L59" s="39">
        <f t="shared" si="5"/>
        <v>0</v>
      </c>
    </row>
    <row r="60" spans="1:12" ht="16.5" customHeight="1">
      <c r="A60" s="51" t="s">
        <v>85</v>
      </c>
      <c r="B60" s="21">
        <f>SUM(B53:B59)</f>
        <v>0</v>
      </c>
      <c r="C60" s="21"/>
      <c r="D60" s="21">
        <f>SUM(D53:D59)</f>
        <v>0</v>
      </c>
      <c r="E60" s="21">
        <f>SUM(E53:E59)</f>
        <v>0</v>
      </c>
      <c r="F60" s="21">
        <f>SUM(F53:F59)</f>
        <v>0</v>
      </c>
      <c r="G60" s="11"/>
      <c r="H60" s="21">
        <f>SUM(H53:H59)</f>
        <v>55705</v>
      </c>
      <c r="I60" s="21"/>
      <c r="J60" s="21">
        <f>SUM(J53:J59)</f>
        <v>12000</v>
      </c>
      <c r="K60" s="21">
        <f>SUM(K53:K59)</f>
        <v>0</v>
      </c>
      <c r="L60" s="22">
        <f>SUM(L53:L59)</f>
        <v>67705</v>
      </c>
    </row>
    <row r="61" spans="1:12" ht="12.75">
      <c r="A61" s="9"/>
      <c r="B61" s="10"/>
      <c r="C61" s="10"/>
      <c r="D61" s="10"/>
      <c r="E61" s="10"/>
      <c r="F61" s="10"/>
      <c r="G61" s="11"/>
      <c r="H61" s="10"/>
      <c r="I61" s="10"/>
      <c r="J61" s="10"/>
      <c r="K61" s="10"/>
      <c r="L61" s="12"/>
    </row>
    <row r="62" spans="1:12" ht="18" customHeight="1" thickBot="1">
      <c r="A62" s="52" t="s">
        <v>28</v>
      </c>
      <c r="B62" s="23">
        <f>SUM(B3:B61)/2</f>
        <v>85623</v>
      </c>
      <c r="C62" s="23"/>
      <c r="D62" s="23">
        <f>SUM(D3:D61)/2</f>
        <v>1072</v>
      </c>
      <c r="E62" s="23">
        <f>SUM(E3:E61)/2</f>
        <v>0</v>
      </c>
      <c r="F62" s="23">
        <f>SUM(F3:F61)/2</f>
        <v>86695</v>
      </c>
      <c r="G62" s="20"/>
      <c r="H62" s="23">
        <f>SUM(H3:H61)/2</f>
        <v>85623</v>
      </c>
      <c r="I62" s="23"/>
      <c r="J62" s="23">
        <f>SUM(J3:J61)/2</f>
        <v>1072</v>
      </c>
      <c r="K62" s="23">
        <f>SUM(K3:K61)/2</f>
        <v>0</v>
      </c>
      <c r="L62" s="24">
        <f>SUM(L3:L61)/2</f>
        <v>86695</v>
      </c>
    </row>
    <row r="63" spans="1:12" ht="13.5" thickTop="1">
      <c r="A63" s="53"/>
      <c r="B63" s="54"/>
      <c r="C63" s="54"/>
      <c r="D63" s="54"/>
      <c r="E63" s="54"/>
      <c r="F63" s="54"/>
      <c r="G63" s="55"/>
      <c r="H63" s="54"/>
      <c r="I63" s="54"/>
      <c r="J63" s="54"/>
      <c r="K63" s="54"/>
      <c r="L63" s="56"/>
    </row>
    <row r="64" spans="1:12" ht="13.5" thickBot="1">
      <c r="A64" s="57" t="s">
        <v>52</v>
      </c>
      <c r="L64" s="58"/>
    </row>
    <row r="65" spans="1:12" ht="12.75">
      <c r="A65" s="59" t="s">
        <v>53</v>
      </c>
      <c r="B65" s="41"/>
      <c r="C65" s="41"/>
      <c r="D65" s="41"/>
      <c r="E65" s="41"/>
      <c r="F65" s="41"/>
      <c r="G65" s="44"/>
      <c r="H65" s="41"/>
      <c r="I65" s="41"/>
      <c r="J65" s="41"/>
      <c r="K65" s="41"/>
      <c r="L65" s="60"/>
    </row>
    <row r="66" spans="1:12" ht="12.75">
      <c r="A66" s="61" t="s">
        <v>75</v>
      </c>
      <c r="B66" s="42"/>
      <c r="C66" s="42">
        <v>5100</v>
      </c>
      <c r="D66" s="42"/>
      <c r="E66" s="42"/>
      <c r="F66" s="38">
        <f>SUM(B66:E66)</f>
        <v>5100</v>
      </c>
      <c r="G66" s="11"/>
      <c r="H66" s="42"/>
      <c r="I66" s="42">
        <v>5100</v>
      </c>
      <c r="J66" s="42"/>
      <c r="K66" s="42"/>
      <c r="L66" s="49">
        <f>SUM(H66:K66)</f>
        <v>5100</v>
      </c>
    </row>
    <row r="67" spans="1:12" ht="12.75">
      <c r="A67" s="62" t="s">
        <v>74</v>
      </c>
      <c r="B67" s="42"/>
      <c r="C67" s="42">
        <f>13000</f>
        <v>13000</v>
      </c>
      <c r="D67" s="42"/>
      <c r="E67" s="42"/>
      <c r="F67" s="38">
        <f>SUM(B67:E67)</f>
        <v>13000</v>
      </c>
      <c r="G67" s="11"/>
      <c r="H67" s="42"/>
      <c r="I67" s="42">
        <f>13000</f>
        <v>13000</v>
      </c>
      <c r="J67" s="42"/>
      <c r="K67" s="42"/>
      <c r="L67" s="49">
        <f>SUM(H67:K67)</f>
        <v>13000</v>
      </c>
    </row>
    <row r="68" spans="1:12" ht="12.75">
      <c r="A68" s="62" t="s">
        <v>73</v>
      </c>
      <c r="B68" s="42"/>
      <c r="C68" s="42"/>
      <c r="D68" s="42">
        <f>(262.8+100+36)*2</f>
        <v>797.6</v>
      </c>
      <c r="E68" s="42"/>
      <c r="F68" s="38">
        <f>SUM(B68:E68)</f>
        <v>797.6</v>
      </c>
      <c r="G68" s="11"/>
      <c r="H68" s="42"/>
      <c r="I68" s="42"/>
      <c r="J68" s="42">
        <f>(262.8+100+36)*2</f>
        <v>797.6</v>
      </c>
      <c r="K68" s="42"/>
      <c r="L68" s="49">
        <f>SUM(H68:K68)</f>
        <v>797.6</v>
      </c>
    </row>
    <row r="69" spans="1:12" ht="12.75">
      <c r="A69" s="61" t="s">
        <v>72</v>
      </c>
      <c r="B69" s="42"/>
      <c r="C69" s="42"/>
      <c r="D69" s="42">
        <v>215.2</v>
      </c>
      <c r="E69" s="42"/>
      <c r="F69" s="38">
        <f>SUM(B69:E69)</f>
        <v>215.2</v>
      </c>
      <c r="G69" s="11"/>
      <c r="H69" s="42"/>
      <c r="I69" s="42"/>
      <c r="J69" s="42">
        <v>215.2</v>
      </c>
      <c r="K69" s="42"/>
      <c r="L69" s="49">
        <f>SUM(H69:K69)</f>
        <v>215.2</v>
      </c>
    </row>
    <row r="70" spans="1:12" ht="12.75" hidden="1">
      <c r="A70" s="63"/>
      <c r="B70" s="42"/>
      <c r="C70" s="42"/>
      <c r="D70" s="42"/>
      <c r="E70" s="42"/>
      <c r="F70" s="38">
        <f>SUM(B70:E70)</f>
        <v>0</v>
      </c>
      <c r="G70" s="11"/>
      <c r="H70" s="42"/>
      <c r="I70" s="42"/>
      <c r="J70" s="42"/>
      <c r="K70" s="42"/>
      <c r="L70" s="39">
        <f>SUM(H70:K70)</f>
        <v>0</v>
      </c>
    </row>
    <row r="71" spans="1:12" ht="12.75">
      <c r="A71" s="64" t="s">
        <v>54</v>
      </c>
      <c r="B71" s="42"/>
      <c r="C71" s="42"/>
      <c r="D71" s="42"/>
      <c r="E71" s="42"/>
      <c r="F71" s="42"/>
      <c r="G71" s="11"/>
      <c r="H71" s="42"/>
      <c r="I71" s="42"/>
      <c r="J71" s="42"/>
      <c r="K71" s="42"/>
      <c r="L71" s="65"/>
    </row>
    <row r="72" spans="1:12" ht="12.75">
      <c r="A72" s="66" t="s">
        <v>61</v>
      </c>
      <c r="B72" s="42"/>
      <c r="C72" s="42"/>
      <c r="D72" s="42">
        <v>4000</v>
      </c>
      <c r="E72" s="42"/>
      <c r="F72" s="38">
        <f aca="true" t="shared" si="6" ref="F72:F81">SUM(B72:E72)</f>
        <v>4000</v>
      </c>
      <c r="G72" s="11"/>
      <c r="H72" s="42"/>
      <c r="I72" s="42"/>
      <c r="J72" s="42">
        <v>4000</v>
      </c>
      <c r="K72" s="42"/>
      <c r="L72" s="49">
        <f>SUM(H72:K72)</f>
        <v>4000</v>
      </c>
    </row>
    <row r="73" spans="1:12" ht="12.75">
      <c r="A73" s="66" t="s">
        <v>62</v>
      </c>
      <c r="B73" s="42"/>
      <c r="C73" s="42"/>
      <c r="D73" s="42">
        <f>3*15</f>
        <v>45</v>
      </c>
      <c r="E73" s="42"/>
      <c r="F73" s="38">
        <f t="shared" si="6"/>
        <v>45</v>
      </c>
      <c r="G73" s="11"/>
      <c r="H73" s="42"/>
      <c r="I73" s="42"/>
      <c r="J73" s="42">
        <f>3*15</f>
        <v>45</v>
      </c>
      <c r="K73" s="42"/>
      <c r="L73" s="49">
        <f aca="true" t="shared" si="7" ref="L73:L79">SUM(H73:K73)</f>
        <v>45</v>
      </c>
    </row>
    <row r="74" spans="1:12" ht="12.75">
      <c r="A74" s="66" t="s">
        <v>63</v>
      </c>
      <c r="B74" s="42"/>
      <c r="C74" s="42"/>
      <c r="D74" s="42">
        <v>140.8</v>
      </c>
      <c r="E74" s="42"/>
      <c r="F74" s="38">
        <f t="shared" si="6"/>
        <v>140.8</v>
      </c>
      <c r="G74" s="11"/>
      <c r="H74" s="42"/>
      <c r="I74" s="42"/>
      <c r="J74" s="42">
        <v>140.8</v>
      </c>
      <c r="K74" s="42"/>
      <c r="L74" s="49">
        <f t="shared" si="7"/>
        <v>140.8</v>
      </c>
    </row>
    <row r="75" spans="1:12" ht="12.75">
      <c r="A75" s="66" t="s">
        <v>64</v>
      </c>
      <c r="B75" s="42"/>
      <c r="C75" s="42"/>
      <c r="D75" s="42">
        <v>87.5</v>
      </c>
      <c r="E75" s="42"/>
      <c r="F75" s="38">
        <f t="shared" si="6"/>
        <v>87.5</v>
      </c>
      <c r="G75" s="11"/>
      <c r="H75" s="42"/>
      <c r="I75" s="42"/>
      <c r="J75" s="42">
        <v>87.5</v>
      </c>
      <c r="K75" s="42"/>
      <c r="L75" s="49">
        <f t="shared" si="7"/>
        <v>87.5</v>
      </c>
    </row>
    <row r="76" spans="1:12" ht="12.75">
      <c r="A76" s="66" t="s">
        <v>65</v>
      </c>
      <c r="B76" s="42"/>
      <c r="C76" s="42"/>
      <c r="D76" s="42">
        <v>50</v>
      </c>
      <c r="E76" s="42"/>
      <c r="F76" s="38">
        <f t="shared" si="6"/>
        <v>50</v>
      </c>
      <c r="G76" s="11"/>
      <c r="H76" s="42"/>
      <c r="I76" s="42"/>
      <c r="J76" s="42">
        <v>50</v>
      </c>
      <c r="K76" s="42"/>
      <c r="L76" s="49">
        <f t="shared" si="7"/>
        <v>50</v>
      </c>
    </row>
    <row r="77" spans="1:12" ht="12.75">
      <c r="A77" s="66" t="s">
        <v>70</v>
      </c>
      <c r="B77" s="42"/>
      <c r="C77" s="42"/>
      <c r="D77" s="42">
        <v>53.8</v>
      </c>
      <c r="E77" s="42"/>
      <c r="F77" s="38">
        <f t="shared" si="6"/>
        <v>53.8</v>
      </c>
      <c r="G77" s="11"/>
      <c r="H77" s="42"/>
      <c r="I77" s="42"/>
      <c r="J77" s="42">
        <v>53.8</v>
      </c>
      <c r="K77" s="42"/>
      <c r="L77" s="49">
        <f t="shared" si="7"/>
        <v>53.8</v>
      </c>
    </row>
    <row r="78" spans="1:12" ht="12.75">
      <c r="A78" s="66" t="s">
        <v>66</v>
      </c>
      <c r="B78" s="42"/>
      <c r="C78" s="42"/>
      <c r="D78" s="42">
        <v>175</v>
      </c>
      <c r="E78" s="42"/>
      <c r="F78" s="38">
        <f t="shared" si="6"/>
        <v>175</v>
      </c>
      <c r="G78" s="11"/>
      <c r="H78" s="42"/>
      <c r="I78" s="42"/>
      <c r="J78" s="42">
        <v>175</v>
      </c>
      <c r="K78" s="42"/>
      <c r="L78" s="49">
        <f t="shared" si="7"/>
        <v>175</v>
      </c>
    </row>
    <row r="79" spans="1:12" ht="12.75">
      <c r="A79" s="66" t="s">
        <v>67</v>
      </c>
      <c r="B79" s="42"/>
      <c r="C79" s="42"/>
      <c r="D79" s="42">
        <v>164.2</v>
      </c>
      <c r="E79" s="42"/>
      <c r="F79" s="38">
        <f t="shared" si="6"/>
        <v>164.2</v>
      </c>
      <c r="G79" s="11"/>
      <c r="H79" s="42"/>
      <c r="I79" s="42"/>
      <c r="J79" s="42">
        <v>164.2</v>
      </c>
      <c r="K79" s="42"/>
      <c r="L79" s="49">
        <f t="shared" si="7"/>
        <v>164.2</v>
      </c>
    </row>
    <row r="80" spans="1:12" ht="12.75">
      <c r="A80" s="66" t="s">
        <v>71</v>
      </c>
      <c r="B80" s="42"/>
      <c r="C80" s="42"/>
      <c r="D80" s="42">
        <v>45</v>
      </c>
      <c r="E80" s="42"/>
      <c r="F80" s="38">
        <f t="shared" si="6"/>
        <v>45</v>
      </c>
      <c r="G80" s="11"/>
      <c r="H80" s="42"/>
      <c r="I80" s="42"/>
      <c r="J80" s="42">
        <v>45</v>
      </c>
      <c r="K80" s="42"/>
      <c r="L80" s="49">
        <f>SUM(H80:K80)</f>
        <v>45</v>
      </c>
    </row>
    <row r="81" spans="1:12" ht="12.75" hidden="1">
      <c r="A81" s="67"/>
      <c r="B81" s="42"/>
      <c r="C81" s="42"/>
      <c r="D81" s="42"/>
      <c r="E81" s="42"/>
      <c r="F81" s="38">
        <f t="shared" si="6"/>
        <v>0</v>
      </c>
      <c r="G81" s="11"/>
      <c r="H81" s="42"/>
      <c r="I81" s="42"/>
      <c r="J81" s="42"/>
      <c r="K81" s="42"/>
      <c r="L81" s="39">
        <f>SUM(H81:K81)</f>
        <v>0</v>
      </c>
    </row>
    <row r="82" spans="1:12" ht="13.5" thickBot="1">
      <c r="A82" s="68" t="s">
        <v>55</v>
      </c>
      <c r="B82" s="43">
        <f>SUM(B66:B81)</f>
        <v>0</v>
      </c>
      <c r="C82" s="43">
        <f>SUM(C66:C81)</f>
        <v>18100</v>
      </c>
      <c r="D82" s="43">
        <f>SUM(D66:D81)</f>
        <v>5774.1</v>
      </c>
      <c r="E82" s="43">
        <f>SUM(E66:E81)</f>
        <v>0</v>
      </c>
      <c r="F82" s="43">
        <f>SUM(F66:F81)</f>
        <v>23874.1</v>
      </c>
      <c r="G82" s="45"/>
      <c r="H82" s="43">
        <f>SUM(H66:H81)</f>
        <v>0</v>
      </c>
      <c r="I82" s="43">
        <f>SUM(I66:I81)</f>
        <v>18100</v>
      </c>
      <c r="J82" s="43">
        <f>SUM(J66:J81)</f>
        <v>5774.1</v>
      </c>
      <c r="K82" s="43">
        <f>SUM(K66:K81)</f>
        <v>0</v>
      </c>
      <c r="L82" s="69">
        <f>SUM(L66:L81)</f>
        <v>23874.1</v>
      </c>
    </row>
    <row r="83" spans="1:12" ht="13.5" thickBot="1">
      <c r="A83" s="70"/>
      <c r="B83" s="40"/>
      <c r="C83" s="40"/>
      <c r="D83" s="40"/>
      <c r="E83" s="40"/>
      <c r="F83" s="40"/>
      <c r="H83" s="40"/>
      <c r="I83" s="40"/>
      <c r="J83" s="40"/>
      <c r="K83" s="40"/>
      <c r="L83" s="71"/>
    </row>
    <row r="84" spans="1:12" ht="13.5" thickBot="1">
      <c r="A84" s="72" t="s">
        <v>56</v>
      </c>
      <c r="B84" s="73">
        <f>B62+B82</f>
        <v>85623</v>
      </c>
      <c r="C84" s="73">
        <f>C62+C82</f>
        <v>18100</v>
      </c>
      <c r="D84" s="73">
        <f>D62+D82</f>
        <v>6846.1</v>
      </c>
      <c r="E84" s="73">
        <f>E62+E82</f>
        <v>0</v>
      </c>
      <c r="F84" s="73">
        <f>F62+F82</f>
        <v>110569.1</v>
      </c>
      <c r="G84" s="74"/>
      <c r="H84" s="73">
        <f>H62+H82</f>
        <v>85623</v>
      </c>
      <c r="I84" s="73">
        <f>I62+I82</f>
        <v>18100</v>
      </c>
      <c r="J84" s="73">
        <f>J62+J82</f>
        <v>6846.1</v>
      </c>
      <c r="K84" s="73">
        <f>K62+K82</f>
        <v>0</v>
      </c>
      <c r="L84" s="75">
        <f>L62+L82</f>
        <v>110569.1</v>
      </c>
    </row>
    <row r="85" ht="13.5" thickTop="1"/>
    <row r="87" ht="12.75">
      <c r="A87" s="85" t="s">
        <v>86</v>
      </c>
    </row>
    <row r="88" ht="14.25">
      <c r="A88" s="82" t="s">
        <v>87</v>
      </c>
    </row>
    <row r="89" ht="12.75">
      <c r="A89" s="83" t="s">
        <v>88</v>
      </c>
    </row>
    <row r="90" ht="12.75">
      <c r="A90" s="83" t="s">
        <v>89</v>
      </c>
    </row>
    <row r="91" ht="12.75">
      <c r="A91" s="83" t="s">
        <v>90</v>
      </c>
    </row>
    <row r="92" ht="12.75">
      <c r="A92" s="81"/>
    </row>
    <row r="93" ht="12.75">
      <c r="A93" s="83" t="s">
        <v>91</v>
      </c>
    </row>
    <row r="94" ht="12.75">
      <c r="A94" s="81"/>
    </row>
    <row r="95" ht="12.75">
      <c r="A95" s="84" t="s">
        <v>92</v>
      </c>
    </row>
    <row r="96" ht="12.75">
      <c r="A96" s="81"/>
    </row>
    <row r="97" ht="12.75">
      <c r="A97" s="81"/>
    </row>
  </sheetData>
  <sheetProtection password="CC4F" sheet="1" objects="1" scenarios="1"/>
  <mergeCells count="2">
    <mergeCell ref="B1:F1"/>
    <mergeCell ref="H1:L1"/>
  </mergeCells>
  <printOptions gridLines="1"/>
  <pageMargins left="0.1968503937007874" right="0" top="0.7874015748031497" bottom="0.5905511811023623" header="0.5118110236220472" footer="0.31496062992125984"/>
  <pageSetup horizontalDpi="600" verticalDpi="600" orientation="portrait" paperSize="9" scale="75" r:id="rId1"/>
  <headerFooter alignWithMargins="0">
    <oddHeader>&amp;L&amp;"Arial,tučné kurzíva"&amp;14Návrh úpravy rozpočtu 2011&amp;R&amp;"Arial,tučné kurzíva"ZMČ 15.6.2011 příl  2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tislovamar</cp:lastModifiedBy>
  <cp:lastPrinted>2011-07-11T14:54:39Z</cp:lastPrinted>
  <dcterms:created xsi:type="dcterms:W3CDTF">2009-11-29T19:02:18Z</dcterms:created>
  <dcterms:modified xsi:type="dcterms:W3CDTF">2011-07-11T14:55:03Z</dcterms:modified>
  <cp:category/>
  <cp:version/>
  <cp:contentType/>
  <cp:contentStatus/>
</cp:coreProperties>
</file>